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16.โครงการพระราชดำริ พระบรมราชชนีพันปีหลวง\2.โครงการพระราชดำริ พระบรมราชชนนีพันปีหลวง\จ. คก. พัฒนนาพื้นที่ 69\จ. คก. พัฒนนาพื้นที่ 69\"/>
    </mc:Choice>
  </mc:AlternateContent>
  <bookViews>
    <workbookView xWindow="0" yWindow="0" windowWidth="21600" windowHeight="9585"/>
  </bookViews>
  <sheets>
    <sheet name="ตารางแจ้งจังหวัด" sheetId="4" r:id="rId1"/>
    <sheet name="Sheet1" sheetId="1" r:id="rId2"/>
    <sheet name="ตาราง Pivot 2" sheetId="2" r:id="rId3"/>
    <sheet name="ตาราง Pivot 1" sheetId="3" r:id="rId4"/>
  </sheets>
  <definedNames>
    <definedName name="_xlnm.Print_Area" localSheetId="0">ตารางแจ้งจังหวัด!$A$1:$F$930</definedName>
    <definedName name="_xlnm.Print_Titles" localSheetId="0">ตารางแจ้งจังหวัด!$1:$5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05" i="1" l="1"/>
  <c r="G905" i="1"/>
  <c r="C905" i="1"/>
  <c r="H904" i="1"/>
  <c r="G904" i="1"/>
  <c r="C904" i="1"/>
  <c r="H903" i="1"/>
  <c r="G903" i="1"/>
  <c r="C903" i="1"/>
  <c r="H902" i="1"/>
  <c r="G902" i="1"/>
  <c r="C902" i="1"/>
  <c r="H901" i="1"/>
  <c r="G901" i="1"/>
  <c r="C901" i="1"/>
  <c r="H900" i="1"/>
  <c r="G900" i="1"/>
  <c r="C900" i="1"/>
  <c r="H899" i="1"/>
  <c r="G899" i="1"/>
  <c r="C899" i="1"/>
  <c r="H898" i="1"/>
  <c r="G898" i="1"/>
  <c r="C898" i="1"/>
  <c r="H897" i="1"/>
  <c r="G897" i="1"/>
  <c r="C897" i="1"/>
  <c r="H896" i="1"/>
  <c r="G896" i="1"/>
  <c r="C896" i="1"/>
  <c r="H895" i="1"/>
  <c r="G895" i="1"/>
  <c r="C895" i="1"/>
  <c r="H894" i="1"/>
  <c r="G894" i="1"/>
  <c r="C894" i="1"/>
  <c r="H893" i="1"/>
  <c r="G893" i="1"/>
  <c r="C893" i="1"/>
  <c r="H892" i="1"/>
  <c r="G892" i="1"/>
  <c r="C892" i="1"/>
  <c r="H891" i="1"/>
  <c r="G891" i="1"/>
  <c r="C891" i="1"/>
  <c r="H890" i="1"/>
  <c r="G890" i="1"/>
  <c r="C890" i="1"/>
  <c r="H889" i="1"/>
  <c r="G889" i="1"/>
  <c r="C889" i="1"/>
  <c r="H888" i="1"/>
  <c r="G888" i="1"/>
  <c r="C888" i="1"/>
  <c r="H887" i="1"/>
  <c r="G887" i="1"/>
  <c r="C887" i="1"/>
  <c r="H886" i="1"/>
  <c r="G886" i="1"/>
  <c r="C886" i="1"/>
  <c r="H885" i="1"/>
  <c r="G885" i="1"/>
  <c r="C885" i="1"/>
  <c r="H884" i="1"/>
  <c r="G884" i="1"/>
  <c r="C884" i="1"/>
  <c r="H883" i="1"/>
  <c r="G883" i="1"/>
  <c r="C883" i="1"/>
  <c r="H882" i="1"/>
  <c r="G882" i="1"/>
  <c r="C882" i="1"/>
  <c r="H881" i="1"/>
  <c r="G881" i="1"/>
  <c r="C881" i="1"/>
  <c r="H880" i="1"/>
  <c r="G880" i="1"/>
  <c r="C880" i="1"/>
  <c r="H879" i="1"/>
  <c r="G879" i="1"/>
  <c r="C879" i="1"/>
  <c r="H878" i="1"/>
  <c r="G878" i="1"/>
  <c r="C878" i="1"/>
  <c r="H877" i="1"/>
  <c r="G877" i="1"/>
  <c r="C877" i="1"/>
  <c r="H876" i="1"/>
  <c r="G876" i="1"/>
  <c r="C876" i="1"/>
  <c r="H875" i="1"/>
  <c r="G875" i="1"/>
  <c r="C875" i="1"/>
  <c r="H874" i="1"/>
  <c r="G874" i="1"/>
  <c r="C874" i="1"/>
  <c r="H873" i="1"/>
  <c r="G873" i="1"/>
  <c r="C873" i="1"/>
  <c r="H872" i="1"/>
  <c r="G872" i="1"/>
  <c r="C872" i="1"/>
  <c r="H871" i="1"/>
  <c r="G871" i="1"/>
  <c r="C871" i="1"/>
  <c r="H870" i="1"/>
  <c r="G870" i="1"/>
  <c r="C870" i="1"/>
  <c r="H869" i="1"/>
  <c r="G869" i="1"/>
  <c r="C869" i="1"/>
  <c r="H868" i="1"/>
  <c r="G868" i="1"/>
  <c r="C868" i="1"/>
  <c r="H867" i="1"/>
  <c r="G867" i="1"/>
  <c r="C867" i="1"/>
  <c r="H866" i="1"/>
  <c r="G866" i="1"/>
  <c r="C866" i="1"/>
  <c r="H865" i="1"/>
  <c r="G865" i="1"/>
  <c r="C865" i="1"/>
  <c r="H864" i="1"/>
  <c r="G864" i="1"/>
  <c r="C864" i="1"/>
  <c r="H863" i="1"/>
  <c r="G863" i="1"/>
  <c r="C863" i="1"/>
  <c r="H862" i="1"/>
  <c r="G862" i="1"/>
  <c r="C862" i="1"/>
  <c r="H861" i="1"/>
  <c r="G861" i="1"/>
  <c r="C861" i="1"/>
  <c r="H860" i="1"/>
  <c r="G860" i="1"/>
  <c r="C860" i="1"/>
  <c r="H859" i="1"/>
  <c r="G859" i="1"/>
  <c r="C859" i="1"/>
  <c r="H858" i="1"/>
  <c r="G858" i="1"/>
  <c r="C858" i="1"/>
  <c r="H857" i="1"/>
  <c r="G857" i="1"/>
  <c r="C857" i="1"/>
  <c r="H856" i="1"/>
  <c r="G856" i="1"/>
  <c r="C856" i="1"/>
  <c r="H855" i="1"/>
  <c r="G855" i="1"/>
  <c r="C855" i="1"/>
  <c r="H854" i="1"/>
  <c r="G854" i="1"/>
  <c r="C854" i="1"/>
  <c r="H853" i="1"/>
  <c r="G853" i="1"/>
  <c r="C853" i="1"/>
  <c r="H852" i="1"/>
  <c r="G852" i="1"/>
  <c r="C852" i="1"/>
  <c r="H851" i="1"/>
  <c r="G851" i="1"/>
  <c r="C851" i="1"/>
  <c r="H850" i="1"/>
  <c r="G850" i="1"/>
  <c r="C850" i="1"/>
  <c r="H849" i="1"/>
  <c r="G849" i="1"/>
  <c r="C849" i="1"/>
  <c r="H848" i="1"/>
  <c r="G848" i="1"/>
  <c r="C848" i="1"/>
  <c r="H847" i="1"/>
  <c r="G847" i="1"/>
  <c r="C847" i="1"/>
  <c r="H846" i="1"/>
  <c r="G846" i="1"/>
  <c r="C846" i="1"/>
  <c r="H845" i="1"/>
  <c r="G845" i="1"/>
  <c r="C845" i="1"/>
  <c r="H844" i="1"/>
  <c r="G844" i="1"/>
  <c r="C844" i="1"/>
  <c r="H843" i="1"/>
  <c r="G843" i="1"/>
  <c r="C843" i="1"/>
  <c r="H842" i="1"/>
  <c r="G842" i="1"/>
  <c r="C842" i="1"/>
  <c r="H841" i="1"/>
  <c r="G841" i="1"/>
  <c r="C841" i="1"/>
  <c r="H840" i="1"/>
  <c r="G840" i="1"/>
  <c r="C840" i="1"/>
  <c r="H839" i="1"/>
  <c r="G839" i="1"/>
  <c r="C839" i="1"/>
  <c r="H838" i="1"/>
  <c r="G838" i="1"/>
  <c r="C838" i="1"/>
  <c r="H837" i="1"/>
  <c r="G837" i="1"/>
  <c r="C837" i="1"/>
  <c r="H836" i="1"/>
  <c r="G836" i="1"/>
  <c r="C836" i="1"/>
  <c r="H835" i="1"/>
  <c r="G835" i="1"/>
  <c r="C835" i="1"/>
  <c r="H834" i="1"/>
  <c r="G834" i="1"/>
  <c r="C834" i="1"/>
  <c r="H833" i="1"/>
  <c r="G833" i="1"/>
  <c r="C833" i="1"/>
  <c r="H832" i="1"/>
  <c r="G832" i="1"/>
  <c r="C832" i="1"/>
  <c r="H831" i="1"/>
  <c r="G831" i="1"/>
  <c r="C831" i="1"/>
  <c r="H830" i="1"/>
  <c r="G830" i="1"/>
  <c r="C830" i="1"/>
  <c r="H829" i="1"/>
  <c r="G829" i="1"/>
  <c r="C829" i="1"/>
  <c r="H828" i="1"/>
  <c r="G828" i="1"/>
  <c r="C828" i="1"/>
  <c r="H827" i="1"/>
  <c r="G827" i="1"/>
  <c r="C827" i="1"/>
  <c r="H826" i="1"/>
  <c r="G826" i="1"/>
  <c r="C826" i="1"/>
  <c r="H825" i="1"/>
  <c r="G825" i="1"/>
  <c r="C825" i="1"/>
  <c r="H824" i="1"/>
  <c r="G824" i="1"/>
  <c r="C824" i="1"/>
  <c r="H823" i="1"/>
  <c r="G823" i="1"/>
  <c r="C823" i="1"/>
  <c r="H822" i="1"/>
  <c r="G822" i="1"/>
  <c r="C822" i="1"/>
  <c r="H821" i="1"/>
  <c r="G821" i="1"/>
  <c r="C821" i="1"/>
  <c r="H820" i="1"/>
  <c r="G820" i="1"/>
  <c r="C820" i="1"/>
  <c r="H819" i="1"/>
  <c r="G819" i="1"/>
  <c r="C819" i="1"/>
  <c r="H818" i="1"/>
  <c r="G818" i="1"/>
  <c r="C818" i="1"/>
  <c r="H817" i="1"/>
  <c r="G817" i="1"/>
  <c r="C817" i="1"/>
  <c r="H816" i="1"/>
  <c r="G816" i="1"/>
  <c r="C816" i="1"/>
  <c r="H815" i="1"/>
  <c r="G815" i="1"/>
  <c r="C815" i="1"/>
  <c r="H814" i="1"/>
  <c r="G814" i="1"/>
  <c r="C814" i="1"/>
  <c r="H813" i="1"/>
  <c r="G813" i="1"/>
  <c r="C813" i="1"/>
  <c r="H812" i="1"/>
  <c r="G812" i="1"/>
  <c r="C812" i="1"/>
  <c r="H811" i="1"/>
  <c r="G811" i="1"/>
  <c r="C811" i="1"/>
  <c r="H810" i="1"/>
  <c r="G810" i="1"/>
  <c r="C810" i="1"/>
  <c r="H809" i="1"/>
  <c r="G809" i="1"/>
  <c r="C809" i="1"/>
  <c r="H808" i="1"/>
  <c r="G808" i="1"/>
  <c r="C808" i="1"/>
  <c r="H807" i="1"/>
  <c r="G807" i="1"/>
  <c r="C807" i="1"/>
  <c r="H806" i="1"/>
  <c r="G806" i="1"/>
  <c r="C806" i="1"/>
  <c r="H805" i="1"/>
  <c r="G805" i="1"/>
  <c r="C805" i="1"/>
  <c r="H804" i="1"/>
  <c r="G804" i="1"/>
  <c r="C804" i="1"/>
  <c r="H803" i="1"/>
  <c r="G803" i="1"/>
  <c r="C803" i="1"/>
  <c r="H802" i="1"/>
  <c r="G802" i="1"/>
  <c r="C802" i="1"/>
  <c r="H801" i="1"/>
  <c r="G801" i="1"/>
  <c r="C801" i="1"/>
  <c r="H800" i="1"/>
  <c r="G800" i="1"/>
  <c r="C800" i="1"/>
  <c r="H799" i="1"/>
  <c r="G799" i="1"/>
  <c r="C799" i="1"/>
  <c r="H798" i="1"/>
  <c r="G798" i="1"/>
  <c r="C798" i="1"/>
  <c r="H797" i="1"/>
  <c r="G797" i="1"/>
  <c r="C797" i="1"/>
  <c r="H796" i="1"/>
  <c r="G796" i="1"/>
  <c r="C796" i="1"/>
  <c r="H795" i="1"/>
  <c r="G795" i="1"/>
  <c r="C795" i="1"/>
  <c r="H794" i="1"/>
  <c r="G794" i="1"/>
  <c r="C794" i="1"/>
  <c r="H793" i="1"/>
  <c r="G793" i="1"/>
  <c r="C793" i="1"/>
  <c r="H792" i="1"/>
  <c r="G792" i="1"/>
  <c r="C792" i="1"/>
  <c r="H791" i="1"/>
  <c r="G791" i="1"/>
  <c r="C791" i="1"/>
  <c r="H790" i="1"/>
  <c r="G790" i="1"/>
  <c r="C790" i="1"/>
  <c r="H789" i="1"/>
  <c r="G789" i="1"/>
  <c r="C789" i="1"/>
  <c r="H788" i="1"/>
  <c r="G788" i="1"/>
  <c r="C788" i="1"/>
  <c r="H787" i="1"/>
  <c r="G787" i="1"/>
  <c r="C787" i="1"/>
  <c r="H786" i="1"/>
  <c r="G786" i="1"/>
  <c r="C786" i="1"/>
  <c r="H785" i="1"/>
  <c r="G785" i="1"/>
  <c r="C785" i="1"/>
  <c r="H784" i="1"/>
  <c r="G784" i="1"/>
  <c r="C784" i="1"/>
  <c r="H783" i="1"/>
  <c r="G783" i="1"/>
  <c r="C783" i="1"/>
  <c r="H782" i="1"/>
  <c r="G782" i="1"/>
  <c r="C782" i="1"/>
  <c r="H781" i="1"/>
  <c r="G781" i="1"/>
  <c r="C781" i="1"/>
  <c r="H780" i="1"/>
  <c r="G780" i="1"/>
  <c r="C780" i="1"/>
  <c r="H779" i="1"/>
  <c r="G779" i="1"/>
  <c r="C779" i="1"/>
  <c r="H778" i="1"/>
  <c r="G778" i="1"/>
  <c r="C778" i="1"/>
  <c r="H777" i="1"/>
  <c r="G777" i="1"/>
  <c r="C777" i="1"/>
  <c r="H776" i="1"/>
  <c r="G776" i="1"/>
  <c r="C776" i="1"/>
  <c r="H775" i="1"/>
  <c r="G775" i="1"/>
  <c r="C775" i="1"/>
  <c r="H774" i="1"/>
  <c r="G774" i="1"/>
  <c r="C774" i="1"/>
  <c r="H773" i="1"/>
  <c r="G773" i="1"/>
  <c r="C773" i="1"/>
  <c r="H772" i="1"/>
  <c r="G772" i="1"/>
  <c r="C772" i="1"/>
  <c r="H771" i="1"/>
  <c r="G771" i="1"/>
  <c r="C771" i="1"/>
  <c r="H770" i="1"/>
  <c r="G770" i="1"/>
  <c r="C770" i="1"/>
  <c r="H769" i="1"/>
  <c r="G769" i="1"/>
  <c r="C769" i="1"/>
  <c r="H768" i="1"/>
  <c r="G768" i="1"/>
  <c r="C768" i="1"/>
  <c r="H767" i="1"/>
  <c r="G767" i="1"/>
  <c r="C767" i="1"/>
  <c r="H766" i="1"/>
  <c r="G766" i="1"/>
  <c r="C766" i="1"/>
  <c r="H765" i="1"/>
  <c r="G765" i="1"/>
  <c r="C765" i="1"/>
  <c r="H764" i="1"/>
  <c r="G764" i="1"/>
  <c r="C764" i="1"/>
  <c r="H763" i="1"/>
  <c r="G763" i="1"/>
  <c r="C763" i="1"/>
  <c r="H762" i="1"/>
  <c r="G762" i="1"/>
  <c r="C762" i="1"/>
  <c r="H761" i="1"/>
  <c r="G761" i="1"/>
  <c r="C761" i="1"/>
  <c r="H760" i="1"/>
  <c r="G760" i="1"/>
  <c r="C760" i="1"/>
  <c r="H759" i="1"/>
  <c r="G759" i="1"/>
  <c r="C759" i="1"/>
  <c r="H758" i="1"/>
  <c r="G758" i="1"/>
  <c r="C758" i="1"/>
  <c r="H757" i="1"/>
  <c r="G757" i="1"/>
  <c r="C757" i="1"/>
  <c r="H756" i="1"/>
  <c r="G756" i="1"/>
  <c r="C756" i="1"/>
  <c r="H755" i="1"/>
  <c r="G755" i="1"/>
  <c r="C755" i="1"/>
  <c r="H754" i="1"/>
  <c r="G754" i="1"/>
  <c r="C754" i="1"/>
  <c r="H753" i="1"/>
  <c r="G753" i="1"/>
  <c r="C753" i="1"/>
  <c r="H752" i="1"/>
  <c r="G752" i="1"/>
  <c r="C752" i="1"/>
  <c r="H751" i="1"/>
  <c r="G751" i="1"/>
  <c r="C751" i="1"/>
  <c r="H750" i="1"/>
  <c r="G750" i="1"/>
  <c r="C750" i="1"/>
  <c r="H749" i="1"/>
  <c r="G749" i="1"/>
  <c r="C749" i="1"/>
  <c r="H748" i="1"/>
  <c r="G748" i="1"/>
  <c r="C748" i="1"/>
  <c r="H747" i="1"/>
  <c r="G747" i="1"/>
  <c r="C747" i="1"/>
  <c r="H746" i="1"/>
  <c r="G746" i="1"/>
  <c r="C746" i="1"/>
  <c r="H745" i="1"/>
  <c r="G745" i="1"/>
  <c r="C745" i="1"/>
  <c r="H744" i="1"/>
  <c r="G744" i="1"/>
  <c r="C744" i="1"/>
  <c r="H743" i="1"/>
  <c r="G743" i="1"/>
  <c r="C743" i="1"/>
  <c r="H742" i="1"/>
  <c r="G742" i="1"/>
  <c r="C742" i="1"/>
  <c r="H741" i="1"/>
  <c r="G741" i="1"/>
  <c r="C741" i="1"/>
  <c r="H740" i="1"/>
  <c r="G740" i="1"/>
  <c r="C740" i="1"/>
  <c r="H739" i="1"/>
  <c r="G739" i="1"/>
  <c r="C739" i="1"/>
  <c r="H738" i="1"/>
  <c r="G738" i="1"/>
  <c r="C738" i="1"/>
  <c r="H737" i="1"/>
  <c r="G737" i="1"/>
  <c r="C737" i="1"/>
  <c r="H736" i="1"/>
  <c r="G736" i="1"/>
  <c r="C736" i="1"/>
  <c r="H735" i="1"/>
  <c r="G735" i="1"/>
  <c r="C735" i="1"/>
  <c r="H734" i="1"/>
  <c r="G734" i="1"/>
  <c r="C734" i="1"/>
  <c r="H733" i="1"/>
  <c r="G733" i="1"/>
  <c r="C733" i="1"/>
  <c r="H732" i="1"/>
  <c r="G732" i="1"/>
  <c r="C732" i="1"/>
  <c r="H731" i="1"/>
  <c r="G731" i="1"/>
  <c r="C731" i="1"/>
  <c r="H730" i="1"/>
  <c r="G730" i="1"/>
  <c r="C730" i="1"/>
  <c r="H729" i="1"/>
  <c r="G729" i="1"/>
  <c r="C729" i="1"/>
  <c r="H728" i="1"/>
  <c r="G728" i="1"/>
  <c r="C728" i="1"/>
  <c r="H727" i="1"/>
  <c r="G727" i="1"/>
  <c r="C727" i="1"/>
  <c r="H726" i="1"/>
  <c r="G726" i="1"/>
  <c r="C726" i="1"/>
  <c r="H725" i="1"/>
  <c r="G725" i="1"/>
  <c r="C725" i="1"/>
  <c r="H724" i="1"/>
  <c r="G724" i="1"/>
  <c r="C724" i="1"/>
  <c r="H723" i="1"/>
  <c r="G723" i="1"/>
  <c r="C723" i="1"/>
  <c r="H722" i="1"/>
  <c r="G722" i="1"/>
  <c r="C722" i="1"/>
  <c r="H721" i="1"/>
  <c r="G721" i="1"/>
  <c r="C721" i="1"/>
  <c r="H720" i="1"/>
  <c r="G720" i="1"/>
  <c r="C720" i="1"/>
  <c r="H719" i="1"/>
  <c r="G719" i="1"/>
  <c r="C719" i="1"/>
  <c r="H718" i="1"/>
  <c r="G718" i="1"/>
  <c r="C718" i="1"/>
  <c r="H717" i="1"/>
  <c r="G717" i="1"/>
  <c r="C717" i="1"/>
  <c r="H716" i="1"/>
  <c r="G716" i="1"/>
  <c r="C716" i="1"/>
  <c r="H715" i="1"/>
  <c r="G715" i="1"/>
  <c r="C715" i="1"/>
  <c r="H714" i="1"/>
  <c r="G714" i="1"/>
  <c r="C714" i="1"/>
  <c r="H713" i="1"/>
  <c r="G713" i="1"/>
  <c r="C713" i="1"/>
  <c r="H712" i="1"/>
  <c r="G712" i="1"/>
  <c r="C712" i="1"/>
  <c r="H711" i="1"/>
  <c r="G711" i="1"/>
  <c r="C711" i="1"/>
  <c r="H710" i="1"/>
  <c r="G710" i="1"/>
  <c r="C710" i="1"/>
  <c r="H709" i="1"/>
  <c r="G709" i="1"/>
  <c r="C709" i="1"/>
  <c r="H708" i="1"/>
  <c r="G708" i="1"/>
  <c r="C708" i="1"/>
  <c r="H707" i="1"/>
  <c r="G707" i="1"/>
  <c r="C707" i="1"/>
  <c r="H706" i="1"/>
  <c r="G706" i="1"/>
  <c r="C706" i="1"/>
  <c r="H705" i="1"/>
  <c r="G705" i="1"/>
  <c r="C705" i="1"/>
  <c r="H704" i="1"/>
  <c r="G704" i="1"/>
  <c r="C704" i="1"/>
  <c r="H703" i="1"/>
  <c r="G703" i="1"/>
  <c r="C703" i="1"/>
  <c r="H702" i="1"/>
  <c r="G702" i="1"/>
  <c r="C702" i="1"/>
  <c r="H701" i="1"/>
  <c r="G701" i="1"/>
  <c r="C701" i="1"/>
  <c r="H700" i="1"/>
  <c r="G700" i="1"/>
  <c r="C700" i="1"/>
  <c r="H699" i="1"/>
  <c r="G699" i="1"/>
  <c r="C699" i="1"/>
  <c r="H698" i="1"/>
  <c r="G698" i="1"/>
  <c r="C698" i="1"/>
  <c r="H697" i="1"/>
  <c r="G697" i="1"/>
  <c r="C697" i="1"/>
  <c r="H696" i="1"/>
  <c r="G696" i="1"/>
  <c r="C696" i="1"/>
  <c r="H695" i="1"/>
  <c r="G695" i="1"/>
  <c r="C695" i="1"/>
  <c r="H694" i="1"/>
  <c r="G694" i="1"/>
  <c r="C694" i="1"/>
  <c r="H693" i="1"/>
  <c r="G693" i="1"/>
  <c r="C693" i="1"/>
  <c r="H692" i="1"/>
  <c r="G692" i="1"/>
  <c r="C692" i="1"/>
  <c r="H691" i="1"/>
  <c r="G691" i="1"/>
  <c r="C691" i="1"/>
  <c r="H690" i="1"/>
  <c r="G690" i="1"/>
  <c r="C690" i="1"/>
  <c r="H689" i="1"/>
  <c r="G689" i="1"/>
  <c r="C689" i="1"/>
  <c r="H688" i="1"/>
  <c r="G688" i="1"/>
  <c r="C688" i="1"/>
  <c r="H687" i="1"/>
  <c r="G687" i="1"/>
  <c r="C687" i="1"/>
  <c r="H686" i="1"/>
  <c r="G686" i="1"/>
  <c r="C686" i="1"/>
  <c r="H685" i="1"/>
  <c r="G685" i="1"/>
  <c r="C685" i="1"/>
  <c r="H684" i="1"/>
  <c r="G684" i="1"/>
  <c r="C684" i="1"/>
  <c r="H683" i="1"/>
  <c r="G683" i="1"/>
  <c r="C683" i="1"/>
  <c r="H682" i="1"/>
  <c r="G682" i="1"/>
  <c r="C682" i="1"/>
  <c r="H681" i="1"/>
  <c r="G681" i="1"/>
  <c r="C681" i="1"/>
  <c r="H680" i="1"/>
  <c r="G680" i="1"/>
  <c r="C680" i="1"/>
  <c r="H679" i="1"/>
  <c r="G679" i="1"/>
  <c r="C679" i="1"/>
  <c r="H678" i="1"/>
  <c r="G678" i="1"/>
  <c r="C678" i="1"/>
  <c r="H677" i="1"/>
  <c r="G677" i="1"/>
  <c r="C677" i="1"/>
  <c r="H676" i="1"/>
  <c r="G676" i="1"/>
  <c r="C676" i="1"/>
  <c r="H675" i="1"/>
  <c r="G675" i="1"/>
  <c r="C675" i="1"/>
  <c r="H674" i="1"/>
  <c r="G674" i="1"/>
  <c r="C674" i="1"/>
  <c r="H673" i="1"/>
  <c r="G673" i="1"/>
  <c r="C673" i="1"/>
  <c r="H672" i="1"/>
  <c r="G672" i="1"/>
  <c r="C672" i="1"/>
  <c r="H671" i="1"/>
  <c r="G671" i="1"/>
  <c r="C671" i="1"/>
  <c r="H670" i="1"/>
  <c r="G670" i="1"/>
  <c r="C670" i="1"/>
  <c r="H669" i="1"/>
  <c r="G669" i="1"/>
  <c r="C669" i="1"/>
  <c r="H668" i="1"/>
  <c r="G668" i="1"/>
  <c r="C668" i="1"/>
  <c r="H667" i="1"/>
  <c r="G667" i="1"/>
  <c r="C667" i="1"/>
  <c r="H666" i="1"/>
  <c r="G666" i="1"/>
  <c r="C666" i="1"/>
  <c r="H665" i="1"/>
  <c r="G665" i="1"/>
  <c r="C665" i="1"/>
  <c r="H664" i="1"/>
  <c r="G664" i="1"/>
  <c r="C664" i="1"/>
  <c r="H663" i="1"/>
  <c r="G663" i="1"/>
  <c r="C663" i="1"/>
  <c r="H662" i="1"/>
  <c r="G662" i="1"/>
  <c r="C662" i="1"/>
  <c r="H661" i="1"/>
  <c r="G661" i="1"/>
  <c r="C661" i="1"/>
  <c r="H660" i="1"/>
  <c r="G660" i="1"/>
  <c r="C660" i="1"/>
  <c r="H659" i="1"/>
  <c r="G659" i="1"/>
  <c r="C659" i="1"/>
  <c r="H658" i="1"/>
  <c r="G658" i="1"/>
  <c r="C658" i="1"/>
  <c r="H657" i="1"/>
  <c r="G657" i="1"/>
  <c r="C657" i="1"/>
  <c r="H656" i="1"/>
  <c r="G656" i="1"/>
  <c r="C656" i="1"/>
  <c r="H655" i="1"/>
  <c r="G655" i="1"/>
  <c r="C655" i="1"/>
  <c r="H654" i="1"/>
  <c r="G654" i="1"/>
  <c r="C654" i="1"/>
  <c r="H653" i="1"/>
  <c r="G653" i="1"/>
  <c r="C653" i="1"/>
  <c r="H652" i="1"/>
  <c r="G652" i="1"/>
  <c r="C652" i="1"/>
  <c r="H651" i="1"/>
  <c r="G651" i="1"/>
  <c r="C651" i="1"/>
  <c r="H650" i="1"/>
  <c r="G650" i="1"/>
  <c r="C650" i="1"/>
  <c r="H649" i="1"/>
  <c r="G649" i="1"/>
  <c r="C649" i="1"/>
  <c r="H648" i="1"/>
  <c r="G648" i="1"/>
  <c r="C648" i="1"/>
  <c r="H647" i="1"/>
  <c r="G647" i="1"/>
  <c r="C647" i="1"/>
  <c r="H646" i="1"/>
  <c r="G646" i="1"/>
  <c r="C646" i="1"/>
  <c r="H645" i="1"/>
  <c r="G645" i="1"/>
  <c r="C645" i="1"/>
  <c r="H644" i="1"/>
  <c r="G644" i="1"/>
  <c r="C644" i="1"/>
  <c r="H643" i="1"/>
  <c r="G643" i="1"/>
  <c r="C643" i="1"/>
  <c r="H642" i="1"/>
  <c r="G642" i="1"/>
  <c r="C642" i="1"/>
  <c r="H641" i="1"/>
  <c r="G641" i="1"/>
  <c r="C641" i="1"/>
  <c r="H640" i="1"/>
  <c r="G640" i="1"/>
  <c r="C640" i="1"/>
  <c r="H639" i="1"/>
  <c r="G639" i="1"/>
  <c r="C639" i="1"/>
  <c r="H638" i="1"/>
  <c r="G638" i="1"/>
  <c r="C638" i="1"/>
  <c r="H637" i="1"/>
  <c r="G637" i="1"/>
  <c r="C637" i="1"/>
  <c r="H636" i="1"/>
  <c r="G636" i="1"/>
  <c r="C636" i="1"/>
  <c r="H635" i="1"/>
  <c r="G635" i="1"/>
  <c r="C635" i="1"/>
  <c r="H634" i="1"/>
  <c r="G634" i="1"/>
  <c r="C634" i="1"/>
  <c r="H633" i="1"/>
  <c r="G633" i="1"/>
  <c r="C633" i="1"/>
  <c r="H632" i="1"/>
  <c r="G632" i="1"/>
  <c r="C632" i="1"/>
  <c r="H631" i="1"/>
  <c r="G631" i="1"/>
  <c r="C631" i="1"/>
  <c r="H630" i="1"/>
  <c r="G630" i="1"/>
  <c r="C630" i="1"/>
  <c r="H629" i="1"/>
  <c r="G629" i="1"/>
  <c r="C629" i="1"/>
  <c r="H628" i="1"/>
  <c r="G628" i="1"/>
  <c r="C628" i="1"/>
  <c r="H627" i="1"/>
  <c r="G627" i="1"/>
  <c r="C627" i="1"/>
  <c r="H626" i="1"/>
  <c r="G626" i="1"/>
  <c r="C626" i="1"/>
  <c r="H625" i="1"/>
  <c r="G625" i="1"/>
  <c r="C625" i="1"/>
  <c r="H624" i="1"/>
  <c r="G624" i="1"/>
  <c r="C624" i="1"/>
  <c r="H623" i="1"/>
  <c r="G623" i="1"/>
  <c r="C623" i="1"/>
  <c r="H622" i="1"/>
  <c r="G622" i="1"/>
  <c r="C622" i="1"/>
  <c r="H621" i="1"/>
  <c r="G621" i="1"/>
  <c r="C621" i="1"/>
  <c r="H620" i="1"/>
  <c r="G620" i="1"/>
  <c r="C620" i="1"/>
  <c r="H619" i="1"/>
  <c r="G619" i="1"/>
  <c r="C619" i="1"/>
  <c r="H618" i="1"/>
  <c r="G618" i="1"/>
  <c r="C618" i="1"/>
  <c r="H617" i="1"/>
  <c r="G617" i="1"/>
  <c r="C617" i="1"/>
  <c r="H616" i="1"/>
  <c r="G616" i="1"/>
  <c r="C616" i="1"/>
  <c r="H615" i="1"/>
  <c r="G615" i="1"/>
  <c r="C615" i="1"/>
  <c r="H614" i="1"/>
  <c r="G614" i="1"/>
  <c r="C614" i="1"/>
  <c r="H613" i="1"/>
  <c r="G613" i="1"/>
  <c r="C613" i="1"/>
  <c r="H612" i="1"/>
  <c r="G612" i="1"/>
  <c r="C612" i="1"/>
  <c r="H611" i="1"/>
  <c r="G611" i="1"/>
  <c r="C611" i="1"/>
  <c r="H610" i="1"/>
  <c r="G610" i="1"/>
  <c r="C610" i="1"/>
  <c r="H609" i="1"/>
  <c r="G609" i="1"/>
  <c r="C609" i="1"/>
  <c r="H608" i="1"/>
  <c r="G608" i="1"/>
  <c r="C608" i="1"/>
  <c r="H607" i="1"/>
  <c r="G607" i="1"/>
  <c r="C607" i="1"/>
  <c r="H606" i="1"/>
  <c r="G606" i="1"/>
  <c r="C606" i="1"/>
  <c r="H605" i="1"/>
  <c r="G605" i="1"/>
  <c r="C605" i="1"/>
  <c r="H604" i="1"/>
  <c r="G604" i="1"/>
  <c r="C604" i="1"/>
  <c r="H603" i="1"/>
  <c r="G603" i="1"/>
  <c r="C603" i="1"/>
  <c r="H602" i="1"/>
  <c r="G602" i="1"/>
  <c r="C602" i="1"/>
  <c r="H601" i="1"/>
  <c r="G601" i="1"/>
  <c r="C601" i="1"/>
  <c r="H600" i="1"/>
  <c r="G600" i="1"/>
  <c r="C600" i="1"/>
  <c r="H599" i="1"/>
  <c r="G599" i="1"/>
  <c r="C599" i="1"/>
  <c r="H598" i="1"/>
  <c r="G598" i="1"/>
  <c r="C598" i="1"/>
  <c r="H597" i="1"/>
  <c r="G597" i="1"/>
  <c r="C597" i="1"/>
  <c r="H596" i="1"/>
  <c r="G596" i="1"/>
  <c r="C596" i="1"/>
  <c r="H595" i="1"/>
  <c r="G595" i="1"/>
  <c r="C595" i="1"/>
  <c r="H594" i="1"/>
  <c r="G594" i="1"/>
  <c r="C594" i="1"/>
  <c r="H593" i="1"/>
  <c r="G593" i="1"/>
  <c r="C593" i="1"/>
  <c r="H592" i="1"/>
  <c r="G592" i="1"/>
  <c r="C592" i="1"/>
  <c r="H591" i="1"/>
  <c r="G591" i="1"/>
  <c r="C591" i="1"/>
  <c r="H590" i="1"/>
  <c r="G590" i="1"/>
  <c r="C590" i="1"/>
  <c r="H589" i="1"/>
  <c r="G589" i="1"/>
  <c r="C589" i="1"/>
  <c r="H588" i="1"/>
  <c r="G588" i="1"/>
  <c r="C588" i="1"/>
  <c r="H587" i="1"/>
  <c r="G587" i="1"/>
  <c r="C587" i="1"/>
  <c r="H586" i="1"/>
  <c r="G586" i="1"/>
  <c r="C586" i="1"/>
  <c r="H585" i="1"/>
  <c r="G585" i="1"/>
  <c r="C585" i="1"/>
  <c r="H584" i="1"/>
  <c r="G584" i="1"/>
  <c r="C584" i="1"/>
  <c r="H583" i="1"/>
  <c r="G583" i="1"/>
  <c r="C583" i="1"/>
  <c r="H582" i="1"/>
  <c r="G582" i="1"/>
  <c r="C582" i="1"/>
  <c r="H581" i="1"/>
  <c r="G581" i="1"/>
  <c r="C581" i="1"/>
  <c r="H580" i="1"/>
  <c r="G580" i="1"/>
  <c r="C580" i="1"/>
  <c r="H579" i="1"/>
  <c r="G579" i="1"/>
  <c r="C579" i="1"/>
  <c r="H578" i="1"/>
  <c r="G578" i="1"/>
  <c r="C578" i="1"/>
  <c r="H577" i="1"/>
  <c r="G577" i="1"/>
  <c r="C577" i="1"/>
  <c r="H576" i="1"/>
  <c r="G576" i="1"/>
  <c r="C576" i="1"/>
  <c r="H575" i="1"/>
  <c r="G575" i="1"/>
  <c r="C575" i="1"/>
  <c r="H574" i="1"/>
  <c r="G574" i="1"/>
  <c r="C574" i="1"/>
  <c r="H573" i="1"/>
  <c r="G573" i="1"/>
  <c r="C573" i="1"/>
  <c r="H572" i="1"/>
  <c r="G572" i="1"/>
  <c r="C572" i="1"/>
  <c r="H571" i="1"/>
  <c r="G571" i="1"/>
  <c r="C571" i="1"/>
  <c r="H570" i="1"/>
  <c r="G570" i="1"/>
  <c r="C570" i="1"/>
  <c r="H569" i="1"/>
  <c r="G569" i="1"/>
  <c r="C569" i="1"/>
  <c r="H568" i="1"/>
  <c r="G568" i="1"/>
  <c r="C568" i="1"/>
  <c r="H567" i="1"/>
  <c r="G567" i="1"/>
  <c r="C567" i="1"/>
  <c r="H566" i="1"/>
  <c r="G566" i="1"/>
  <c r="C566" i="1"/>
  <c r="H565" i="1"/>
  <c r="G565" i="1"/>
  <c r="C565" i="1"/>
  <c r="H564" i="1"/>
  <c r="G564" i="1"/>
  <c r="C564" i="1"/>
  <c r="H563" i="1"/>
  <c r="G563" i="1"/>
  <c r="C563" i="1"/>
  <c r="H562" i="1"/>
  <c r="G562" i="1"/>
  <c r="C562" i="1"/>
  <c r="H561" i="1"/>
  <c r="G561" i="1"/>
  <c r="C561" i="1"/>
  <c r="H560" i="1"/>
  <c r="G560" i="1"/>
  <c r="C560" i="1"/>
  <c r="H559" i="1"/>
  <c r="G559" i="1"/>
  <c r="C559" i="1"/>
  <c r="H558" i="1"/>
  <c r="G558" i="1"/>
  <c r="C558" i="1"/>
  <c r="H557" i="1"/>
  <c r="G557" i="1"/>
  <c r="C557" i="1"/>
  <c r="H556" i="1"/>
  <c r="G556" i="1"/>
  <c r="C556" i="1"/>
  <c r="H555" i="1"/>
  <c r="G555" i="1"/>
  <c r="C555" i="1"/>
  <c r="H554" i="1"/>
  <c r="G554" i="1"/>
  <c r="C554" i="1"/>
  <c r="H553" i="1"/>
  <c r="G553" i="1"/>
  <c r="C553" i="1"/>
  <c r="H552" i="1"/>
  <c r="G552" i="1"/>
  <c r="C552" i="1"/>
  <c r="H551" i="1"/>
  <c r="G551" i="1"/>
  <c r="C551" i="1"/>
  <c r="H550" i="1"/>
  <c r="G550" i="1"/>
  <c r="C550" i="1"/>
  <c r="H549" i="1"/>
  <c r="G549" i="1"/>
  <c r="C549" i="1"/>
  <c r="H548" i="1"/>
  <c r="G548" i="1"/>
  <c r="C548" i="1"/>
  <c r="H547" i="1"/>
  <c r="G547" i="1"/>
  <c r="C547" i="1"/>
  <c r="H546" i="1"/>
  <c r="G546" i="1"/>
  <c r="C546" i="1"/>
  <c r="H545" i="1"/>
  <c r="G545" i="1"/>
  <c r="C545" i="1"/>
  <c r="H544" i="1"/>
  <c r="G544" i="1"/>
  <c r="C544" i="1"/>
  <c r="H543" i="1"/>
  <c r="G543" i="1"/>
  <c r="C543" i="1"/>
  <c r="H542" i="1"/>
  <c r="G542" i="1"/>
  <c r="C542" i="1"/>
  <c r="H541" i="1"/>
  <c r="G541" i="1"/>
  <c r="C541" i="1"/>
  <c r="H540" i="1"/>
  <c r="G540" i="1"/>
  <c r="C540" i="1"/>
  <c r="H539" i="1"/>
  <c r="G539" i="1"/>
  <c r="C539" i="1"/>
  <c r="H538" i="1"/>
  <c r="G538" i="1"/>
  <c r="C538" i="1"/>
  <c r="H537" i="1"/>
  <c r="G537" i="1"/>
  <c r="C537" i="1"/>
  <c r="H536" i="1"/>
  <c r="G536" i="1"/>
  <c r="C536" i="1"/>
  <c r="H535" i="1"/>
  <c r="G535" i="1"/>
  <c r="C535" i="1"/>
  <c r="H534" i="1"/>
  <c r="G534" i="1"/>
  <c r="C534" i="1"/>
  <c r="H533" i="1"/>
  <c r="G533" i="1"/>
  <c r="C533" i="1"/>
  <c r="H532" i="1"/>
  <c r="G532" i="1"/>
  <c r="C532" i="1"/>
  <c r="H531" i="1"/>
  <c r="G531" i="1"/>
  <c r="C531" i="1"/>
  <c r="H530" i="1"/>
  <c r="G530" i="1"/>
  <c r="C530" i="1"/>
  <c r="H529" i="1"/>
  <c r="G529" i="1"/>
  <c r="C529" i="1"/>
  <c r="H528" i="1"/>
  <c r="G528" i="1"/>
  <c r="C528" i="1"/>
  <c r="H527" i="1"/>
  <c r="G527" i="1"/>
  <c r="C527" i="1"/>
  <c r="H526" i="1"/>
  <c r="G526" i="1"/>
  <c r="C526" i="1"/>
  <c r="H525" i="1"/>
  <c r="G525" i="1"/>
  <c r="C525" i="1"/>
  <c r="H524" i="1"/>
  <c r="G524" i="1"/>
  <c r="C524" i="1"/>
  <c r="H523" i="1"/>
  <c r="G523" i="1"/>
  <c r="C523" i="1"/>
  <c r="H522" i="1"/>
  <c r="G522" i="1"/>
  <c r="C522" i="1"/>
  <c r="H521" i="1"/>
  <c r="G521" i="1"/>
  <c r="C521" i="1"/>
  <c r="H520" i="1"/>
  <c r="G520" i="1"/>
  <c r="C520" i="1"/>
  <c r="H519" i="1"/>
  <c r="G519" i="1"/>
  <c r="C519" i="1"/>
  <c r="H518" i="1"/>
  <c r="G518" i="1"/>
  <c r="C518" i="1"/>
  <c r="H517" i="1"/>
  <c r="G517" i="1"/>
  <c r="C517" i="1"/>
  <c r="H516" i="1"/>
  <c r="G516" i="1"/>
  <c r="C516" i="1"/>
  <c r="H515" i="1"/>
  <c r="G515" i="1"/>
  <c r="C515" i="1"/>
  <c r="H514" i="1"/>
  <c r="G514" i="1"/>
  <c r="C514" i="1"/>
  <c r="H513" i="1"/>
  <c r="G513" i="1"/>
  <c r="C513" i="1"/>
  <c r="H512" i="1"/>
  <c r="G512" i="1"/>
  <c r="C512" i="1"/>
  <c r="H511" i="1"/>
  <c r="G511" i="1"/>
  <c r="C511" i="1"/>
  <c r="H510" i="1"/>
  <c r="G510" i="1"/>
  <c r="C510" i="1"/>
  <c r="H509" i="1"/>
  <c r="G509" i="1"/>
  <c r="C509" i="1"/>
  <c r="H508" i="1"/>
  <c r="G508" i="1"/>
  <c r="C508" i="1"/>
  <c r="H507" i="1"/>
  <c r="G507" i="1"/>
  <c r="C507" i="1"/>
  <c r="H506" i="1"/>
  <c r="G506" i="1"/>
  <c r="C506" i="1"/>
  <c r="H505" i="1"/>
  <c r="G505" i="1"/>
  <c r="C505" i="1"/>
  <c r="H504" i="1"/>
  <c r="G504" i="1"/>
  <c r="C504" i="1"/>
  <c r="H503" i="1"/>
  <c r="G503" i="1"/>
  <c r="C503" i="1"/>
  <c r="H502" i="1"/>
  <c r="G502" i="1"/>
  <c r="C502" i="1"/>
  <c r="H501" i="1"/>
  <c r="G501" i="1"/>
  <c r="C501" i="1"/>
  <c r="H500" i="1"/>
  <c r="G500" i="1"/>
  <c r="C500" i="1"/>
  <c r="H499" i="1"/>
  <c r="G499" i="1"/>
  <c r="C499" i="1"/>
  <c r="H498" i="1"/>
  <c r="G498" i="1"/>
  <c r="C498" i="1"/>
  <c r="H497" i="1"/>
  <c r="G497" i="1"/>
  <c r="C497" i="1"/>
  <c r="H496" i="1"/>
  <c r="G496" i="1"/>
  <c r="C496" i="1"/>
  <c r="H495" i="1"/>
  <c r="G495" i="1"/>
  <c r="C495" i="1"/>
  <c r="H494" i="1"/>
  <c r="G494" i="1"/>
  <c r="C494" i="1"/>
  <c r="H493" i="1"/>
  <c r="G493" i="1"/>
  <c r="C493" i="1"/>
  <c r="H492" i="1"/>
  <c r="G492" i="1"/>
  <c r="C492" i="1"/>
  <c r="H491" i="1"/>
  <c r="G491" i="1"/>
  <c r="C491" i="1"/>
  <c r="H490" i="1"/>
  <c r="G490" i="1"/>
  <c r="C490" i="1"/>
  <c r="H489" i="1"/>
  <c r="G489" i="1"/>
  <c r="C489" i="1"/>
  <c r="H488" i="1"/>
  <c r="G488" i="1"/>
  <c r="C488" i="1"/>
  <c r="H487" i="1"/>
  <c r="G487" i="1"/>
  <c r="C487" i="1"/>
  <c r="H486" i="1"/>
  <c r="G486" i="1"/>
  <c r="C486" i="1"/>
  <c r="H485" i="1"/>
  <c r="G485" i="1"/>
  <c r="C485" i="1"/>
  <c r="H484" i="1"/>
  <c r="G484" i="1"/>
  <c r="C484" i="1"/>
  <c r="H483" i="1"/>
  <c r="G483" i="1"/>
  <c r="C483" i="1"/>
  <c r="H482" i="1"/>
  <c r="G482" i="1"/>
  <c r="C482" i="1"/>
  <c r="H481" i="1"/>
  <c r="G481" i="1"/>
  <c r="C481" i="1"/>
  <c r="H480" i="1"/>
  <c r="G480" i="1"/>
  <c r="C480" i="1"/>
  <c r="H479" i="1"/>
  <c r="G479" i="1"/>
  <c r="C479" i="1"/>
  <c r="H478" i="1"/>
  <c r="G478" i="1"/>
  <c r="C478" i="1"/>
  <c r="H477" i="1"/>
  <c r="G477" i="1"/>
  <c r="C477" i="1"/>
  <c r="H476" i="1"/>
  <c r="G476" i="1"/>
  <c r="C476" i="1"/>
  <c r="H475" i="1"/>
  <c r="G475" i="1"/>
  <c r="C475" i="1"/>
  <c r="H474" i="1"/>
  <c r="G474" i="1"/>
  <c r="C474" i="1"/>
  <c r="H473" i="1"/>
  <c r="G473" i="1"/>
  <c r="C473" i="1"/>
  <c r="H472" i="1"/>
  <c r="G472" i="1"/>
  <c r="C472" i="1"/>
  <c r="H471" i="1"/>
  <c r="G471" i="1"/>
  <c r="C471" i="1"/>
  <c r="H470" i="1"/>
  <c r="G470" i="1"/>
  <c r="C470" i="1"/>
  <c r="H469" i="1"/>
  <c r="G469" i="1"/>
  <c r="C469" i="1"/>
  <c r="H468" i="1"/>
  <c r="G468" i="1"/>
  <c r="C468" i="1"/>
  <c r="H467" i="1"/>
  <c r="G467" i="1"/>
  <c r="C467" i="1"/>
  <c r="H466" i="1"/>
  <c r="G466" i="1"/>
  <c r="C466" i="1"/>
  <c r="H465" i="1"/>
  <c r="G465" i="1"/>
  <c r="C465" i="1"/>
  <c r="H464" i="1"/>
  <c r="G464" i="1"/>
  <c r="C464" i="1"/>
  <c r="H463" i="1"/>
  <c r="G463" i="1"/>
  <c r="C463" i="1"/>
  <c r="H462" i="1"/>
  <c r="G462" i="1"/>
  <c r="C462" i="1"/>
  <c r="H461" i="1"/>
  <c r="G461" i="1"/>
  <c r="C461" i="1"/>
  <c r="H460" i="1"/>
  <c r="G460" i="1"/>
  <c r="C460" i="1"/>
  <c r="H459" i="1"/>
  <c r="G459" i="1"/>
  <c r="C459" i="1"/>
  <c r="H458" i="1"/>
  <c r="G458" i="1"/>
  <c r="C458" i="1"/>
  <c r="H457" i="1"/>
  <c r="G457" i="1"/>
  <c r="C457" i="1"/>
  <c r="H456" i="1"/>
  <c r="G456" i="1"/>
  <c r="C456" i="1"/>
  <c r="H455" i="1"/>
  <c r="G455" i="1"/>
  <c r="C455" i="1"/>
  <c r="H454" i="1"/>
  <c r="G454" i="1"/>
  <c r="C454" i="1"/>
  <c r="H453" i="1"/>
  <c r="G453" i="1"/>
  <c r="C453" i="1"/>
  <c r="H452" i="1"/>
  <c r="G452" i="1"/>
  <c r="C452" i="1"/>
  <c r="H451" i="1"/>
  <c r="G451" i="1"/>
  <c r="C451" i="1"/>
  <c r="H450" i="1"/>
  <c r="G450" i="1"/>
  <c r="C450" i="1"/>
  <c r="H449" i="1"/>
  <c r="G449" i="1"/>
  <c r="C449" i="1"/>
  <c r="H448" i="1"/>
  <c r="G448" i="1"/>
  <c r="C448" i="1"/>
  <c r="H447" i="1"/>
  <c r="G447" i="1"/>
  <c r="C447" i="1"/>
  <c r="H446" i="1"/>
  <c r="G446" i="1"/>
  <c r="C446" i="1"/>
  <c r="H445" i="1"/>
  <c r="G445" i="1"/>
  <c r="C445" i="1"/>
  <c r="H444" i="1"/>
  <c r="G444" i="1"/>
  <c r="C444" i="1"/>
  <c r="H443" i="1"/>
  <c r="G443" i="1"/>
  <c r="C443" i="1"/>
  <c r="H442" i="1"/>
  <c r="G442" i="1"/>
  <c r="C442" i="1"/>
  <c r="H441" i="1"/>
  <c r="G441" i="1"/>
  <c r="C441" i="1"/>
  <c r="H440" i="1"/>
  <c r="G440" i="1"/>
  <c r="C440" i="1"/>
  <c r="H439" i="1"/>
  <c r="G439" i="1"/>
  <c r="C439" i="1"/>
  <c r="H438" i="1"/>
  <c r="G438" i="1"/>
  <c r="C438" i="1"/>
  <c r="H437" i="1"/>
  <c r="G437" i="1"/>
  <c r="C437" i="1"/>
  <c r="H436" i="1"/>
  <c r="G436" i="1"/>
  <c r="C436" i="1"/>
  <c r="H435" i="1"/>
  <c r="G435" i="1"/>
  <c r="C435" i="1"/>
  <c r="H434" i="1"/>
  <c r="G434" i="1"/>
  <c r="C434" i="1"/>
  <c r="H433" i="1"/>
  <c r="G433" i="1"/>
  <c r="C433" i="1"/>
  <c r="H432" i="1"/>
  <c r="G432" i="1"/>
  <c r="C432" i="1"/>
  <c r="H431" i="1"/>
  <c r="G431" i="1"/>
  <c r="C431" i="1"/>
  <c r="H430" i="1"/>
  <c r="G430" i="1"/>
  <c r="C430" i="1"/>
  <c r="H429" i="1"/>
  <c r="G429" i="1"/>
  <c r="C429" i="1"/>
  <c r="H428" i="1"/>
  <c r="G428" i="1"/>
  <c r="C428" i="1"/>
  <c r="H427" i="1"/>
  <c r="G427" i="1"/>
  <c r="C427" i="1"/>
  <c r="H426" i="1"/>
  <c r="G426" i="1"/>
  <c r="C426" i="1"/>
  <c r="H425" i="1"/>
  <c r="G425" i="1"/>
  <c r="C425" i="1"/>
  <c r="H424" i="1"/>
  <c r="G424" i="1"/>
  <c r="C424" i="1"/>
  <c r="H423" i="1"/>
  <c r="G423" i="1"/>
  <c r="C423" i="1"/>
  <c r="H422" i="1"/>
  <c r="G422" i="1"/>
  <c r="C422" i="1"/>
  <c r="H421" i="1"/>
  <c r="G421" i="1"/>
  <c r="C421" i="1"/>
  <c r="H420" i="1"/>
  <c r="G420" i="1"/>
  <c r="C420" i="1"/>
  <c r="H419" i="1"/>
  <c r="G419" i="1"/>
  <c r="C419" i="1"/>
  <c r="H418" i="1"/>
  <c r="G418" i="1"/>
  <c r="C418" i="1"/>
  <c r="H417" i="1"/>
  <c r="G417" i="1"/>
  <c r="C417" i="1"/>
  <c r="H416" i="1"/>
  <c r="G416" i="1"/>
  <c r="C416" i="1"/>
  <c r="H415" i="1"/>
  <c r="G415" i="1"/>
  <c r="C415" i="1"/>
  <c r="H414" i="1"/>
  <c r="G414" i="1"/>
  <c r="C414" i="1"/>
  <c r="H413" i="1"/>
  <c r="G413" i="1"/>
  <c r="C413" i="1"/>
  <c r="H412" i="1"/>
  <c r="G412" i="1"/>
  <c r="C412" i="1"/>
  <c r="H411" i="1"/>
  <c r="G411" i="1"/>
  <c r="C411" i="1"/>
  <c r="H410" i="1"/>
  <c r="G410" i="1"/>
  <c r="C410" i="1"/>
  <c r="H409" i="1"/>
  <c r="G409" i="1"/>
  <c r="C409" i="1"/>
  <c r="H408" i="1"/>
  <c r="G408" i="1"/>
  <c r="C408" i="1"/>
  <c r="H407" i="1"/>
  <c r="G407" i="1"/>
  <c r="C407" i="1"/>
  <c r="H406" i="1"/>
  <c r="G406" i="1"/>
  <c r="C406" i="1"/>
  <c r="H405" i="1"/>
  <c r="G405" i="1"/>
  <c r="C405" i="1"/>
  <c r="H404" i="1"/>
  <c r="G404" i="1"/>
  <c r="C404" i="1"/>
  <c r="H403" i="1"/>
  <c r="G403" i="1"/>
  <c r="C403" i="1"/>
  <c r="H402" i="1"/>
  <c r="G402" i="1"/>
  <c r="C402" i="1"/>
  <c r="H401" i="1"/>
  <c r="G401" i="1"/>
  <c r="C401" i="1"/>
  <c r="H400" i="1"/>
  <c r="G400" i="1"/>
  <c r="C400" i="1"/>
  <c r="H399" i="1"/>
  <c r="G399" i="1"/>
  <c r="C399" i="1"/>
  <c r="H398" i="1"/>
  <c r="G398" i="1"/>
  <c r="C398" i="1"/>
  <c r="H397" i="1"/>
  <c r="G397" i="1"/>
  <c r="C397" i="1"/>
  <c r="H396" i="1"/>
  <c r="G396" i="1"/>
  <c r="C396" i="1"/>
  <c r="H395" i="1"/>
  <c r="G395" i="1"/>
  <c r="C395" i="1"/>
  <c r="H394" i="1"/>
  <c r="G394" i="1"/>
  <c r="C394" i="1"/>
  <c r="H393" i="1"/>
  <c r="G393" i="1"/>
  <c r="C393" i="1"/>
  <c r="H392" i="1"/>
  <c r="G392" i="1"/>
  <c r="C392" i="1"/>
  <c r="H391" i="1"/>
  <c r="G391" i="1"/>
  <c r="C391" i="1"/>
  <c r="H390" i="1"/>
  <c r="G390" i="1"/>
  <c r="C390" i="1"/>
  <c r="H389" i="1"/>
  <c r="G389" i="1"/>
  <c r="C389" i="1"/>
  <c r="H388" i="1"/>
  <c r="G388" i="1"/>
  <c r="C388" i="1"/>
  <c r="H387" i="1"/>
  <c r="G387" i="1"/>
  <c r="C387" i="1"/>
  <c r="H386" i="1"/>
  <c r="G386" i="1"/>
  <c r="C386" i="1"/>
  <c r="H385" i="1"/>
  <c r="G385" i="1"/>
  <c r="C385" i="1"/>
  <c r="H384" i="1"/>
  <c r="G384" i="1"/>
  <c r="C384" i="1"/>
  <c r="H383" i="1"/>
  <c r="G383" i="1"/>
  <c r="C383" i="1"/>
  <c r="H382" i="1"/>
  <c r="G382" i="1"/>
  <c r="C382" i="1"/>
  <c r="H381" i="1"/>
  <c r="G381" i="1"/>
  <c r="C381" i="1"/>
  <c r="H380" i="1"/>
  <c r="G380" i="1"/>
  <c r="C380" i="1"/>
  <c r="H379" i="1"/>
  <c r="G379" i="1"/>
  <c r="C379" i="1"/>
  <c r="H378" i="1"/>
  <c r="G378" i="1"/>
  <c r="C378" i="1"/>
  <c r="H377" i="1"/>
  <c r="G377" i="1"/>
  <c r="C377" i="1"/>
  <c r="H376" i="1"/>
  <c r="G376" i="1"/>
  <c r="C376" i="1"/>
  <c r="H375" i="1"/>
  <c r="G375" i="1"/>
  <c r="C375" i="1"/>
  <c r="H374" i="1"/>
  <c r="G374" i="1"/>
  <c r="C374" i="1"/>
  <c r="H373" i="1"/>
  <c r="G373" i="1"/>
  <c r="C373" i="1"/>
  <c r="H372" i="1"/>
  <c r="G372" i="1"/>
  <c r="C372" i="1"/>
  <c r="H371" i="1"/>
  <c r="G371" i="1"/>
  <c r="C371" i="1"/>
  <c r="H370" i="1"/>
  <c r="G370" i="1"/>
  <c r="C370" i="1"/>
  <c r="H369" i="1"/>
  <c r="G369" i="1"/>
  <c r="C369" i="1"/>
  <c r="H368" i="1"/>
  <c r="G368" i="1"/>
  <c r="C368" i="1"/>
  <c r="H367" i="1"/>
  <c r="G367" i="1"/>
  <c r="C367" i="1"/>
  <c r="H366" i="1"/>
  <c r="G366" i="1"/>
  <c r="C366" i="1"/>
  <c r="H365" i="1"/>
  <c r="G365" i="1"/>
  <c r="C365" i="1"/>
  <c r="H364" i="1"/>
  <c r="G364" i="1"/>
  <c r="C364" i="1"/>
  <c r="H363" i="1"/>
  <c r="G363" i="1"/>
  <c r="C363" i="1"/>
  <c r="H362" i="1"/>
  <c r="G362" i="1"/>
  <c r="C362" i="1"/>
  <c r="H361" i="1"/>
  <c r="G361" i="1"/>
  <c r="C361" i="1"/>
  <c r="H360" i="1"/>
  <c r="G360" i="1"/>
  <c r="C360" i="1"/>
  <c r="H359" i="1"/>
  <c r="G359" i="1"/>
  <c r="C359" i="1"/>
  <c r="H358" i="1"/>
  <c r="G358" i="1"/>
  <c r="C358" i="1"/>
  <c r="H357" i="1"/>
  <c r="G357" i="1"/>
  <c r="C357" i="1"/>
  <c r="H356" i="1"/>
  <c r="G356" i="1"/>
  <c r="C356" i="1"/>
  <c r="H355" i="1"/>
  <c r="G355" i="1"/>
  <c r="C355" i="1"/>
  <c r="H354" i="1"/>
  <c r="G354" i="1"/>
  <c r="C354" i="1"/>
  <c r="H353" i="1"/>
  <c r="G353" i="1"/>
  <c r="C353" i="1"/>
  <c r="H352" i="1"/>
  <c r="G352" i="1"/>
  <c r="C352" i="1"/>
  <c r="H351" i="1"/>
  <c r="G351" i="1"/>
  <c r="C351" i="1"/>
  <c r="H350" i="1"/>
  <c r="G350" i="1"/>
  <c r="C350" i="1"/>
  <c r="H349" i="1"/>
  <c r="G349" i="1"/>
  <c r="C349" i="1"/>
  <c r="H348" i="1"/>
  <c r="G348" i="1"/>
  <c r="C348" i="1"/>
  <c r="H347" i="1"/>
  <c r="G347" i="1"/>
  <c r="C347" i="1"/>
  <c r="H346" i="1"/>
  <c r="G346" i="1"/>
  <c r="C346" i="1"/>
  <c r="H345" i="1"/>
  <c r="G345" i="1"/>
  <c r="C345" i="1"/>
  <c r="H344" i="1"/>
  <c r="G344" i="1"/>
  <c r="C344" i="1"/>
  <c r="H343" i="1"/>
  <c r="G343" i="1"/>
  <c r="C343" i="1"/>
  <c r="H342" i="1"/>
  <c r="G342" i="1"/>
  <c r="C342" i="1"/>
  <c r="H341" i="1"/>
  <c r="G341" i="1"/>
  <c r="C341" i="1"/>
  <c r="H340" i="1"/>
  <c r="G340" i="1"/>
  <c r="C340" i="1"/>
  <c r="H339" i="1"/>
  <c r="G339" i="1"/>
  <c r="C339" i="1"/>
  <c r="H338" i="1"/>
  <c r="G338" i="1"/>
  <c r="C338" i="1"/>
  <c r="H337" i="1"/>
  <c r="G337" i="1"/>
  <c r="C337" i="1"/>
  <c r="H336" i="1"/>
  <c r="G336" i="1"/>
  <c r="C336" i="1"/>
  <c r="H335" i="1"/>
  <c r="G335" i="1"/>
  <c r="C335" i="1"/>
  <c r="H334" i="1"/>
  <c r="G334" i="1"/>
  <c r="C334" i="1"/>
  <c r="H333" i="1"/>
  <c r="G333" i="1"/>
  <c r="C333" i="1"/>
  <c r="H332" i="1"/>
  <c r="G332" i="1"/>
  <c r="C332" i="1"/>
  <c r="H331" i="1"/>
  <c r="G331" i="1"/>
  <c r="C331" i="1"/>
  <c r="H330" i="1"/>
  <c r="G330" i="1"/>
  <c r="C330" i="1"/>
  <c r="H329" i="1"/>
  <c r="G329" i="1"/>
  <c r="C329" i="1"/>
  <c r="H328" i="1"/>
  <c r="G328" i="1"/>
  <c r="C328" i="1"/>
  <c r="H327" i="1"/>
  <c r="G327" i="1"/>
  <c r="C327" i="1"/>
  <c r="H326" i="1"/>
  <c r="G326" i="1"/>
  <c r="C326" i="1"/>
  <c r="H325" i="1"/>
  <c r="G325" i="1"/>
  <c r="C325" i="1"/>
  <c r="H324" i="1"/>
  <c r="G324" i="1"/>
  <c r="C324" i="1"/>
  <c r="H323" i="1"/>
  <c r="G323" i="1"/>
  <c r="C323" i="1"/>
  <c r="H322" i="1"/>
  <c r="G322" i="1"/>
  <c r="C322" i="1"/>
  <c r="H321" i="1"/>
  <c r="G321" i="1"/>
  <c r="C321" i="1"/>
  <c r="H320" i="1"/>
  <c r="G320" i="1"/>
  <c r="C320" i="1"/>
  <c r="H319" i="1"/>
  <c r="G319" i="1"/>
  <c r="C319" i="1"/>
  <c r="H318" i="1"/>
  <c r="G318" i="1"/>
  <c r="C318" i="1"/>
  <c r="H317" i="1"/>
  <c r="G317" i="1"/>
  <c r="C317" i="1"/>
  <c r="H316" i="1"/>
  <c r="G316" i="1"/>
  <c r="C316" i="1"/>
  <c r="H315" i="1"/>
  <c r="G315" i="1"/>
  <c r="C315" i="1"/>
  <c r="H314" i="1"/>
  <c r="G314" i="1"/>
  <c r="C314" i="1"/>
  <c r="H313" i="1"/>
  <c r="G313" i="1"/>
  <c r="C313" i="1"/>
  <c r="H312" i="1"/>
  <c r="G312" i="1"/>
  <c r="C312" i="1"/>
  <c r="H311" i="1"/>
  <c r="G311" i="1"/>
  <c r="C311" i="1"/>
  <c r="H310" i="1"/>
  <c r="G310" i="1"/>
  <c r="C310" i="1"/>
  <c r="H309" i="1"/>
  <c r="G309" i="1"/>
  <c r="C309" i="1"/>
  <c r="H308" i="1"/>
  <c r="G308" i="1"/>
  <c r="C308" i="1"/>
  <c r="H307" i="1"/>
  <c r="G307" i="1"/>
  <c r="C307" i="1"/>
  <c r="H306" i="1"/>
  <c r="G306" i="1"/>
  <c r="C306" i="1"/>
  <c r="H305" i="1"/>
  <c r="G305" i="1"/>
  <c r="C305" i="1"/>
  <c r="H304" i="1"/>
  <c r="G304" i="1"/>
  <c r="C304" i="1"/>
  <c r="H303" i="1"/>
  <c r="G303" i="1"/>
  <c r="C303" i="1"/>
  <c r="H302" i="1"/>
  <c r="G302" i="1"/>
  <c r="C302" i="1"/>
  <c r="H301" i="1"/>
  <c r="G301" i="1"/>
  <c r="C301" i="1"/>
  <c r="H300" i="1"/>
  <c r="G300" i="1"/>
  <c r="C300" i="1"/>
  <c r="H299" i="1"/>
  <c r="G299" i="1"/>
  <c r="C299" i="1"/>
  <c r="H298" i="1"/>
  <c r="G298" i="1"/>
  <c r="C298" i="1"/>
  <c r="H297" i="1"/>
  <c r="G297" i="1"/>
  <c r="C297" i="1"/>
  <c r="H296" i="1"/>
  <c r="G296" i="1"/>
  <c r="C296" i="1"/>
  <c r="H295" i="1"/>
  <c r="G295" i="1"/>
  <c r="C295" i="1"/>
  <c r="H294" i="1"/>
  <c r="G294" i="1"/>
  <c r="C294" i="1"/>
  <c r="H293" i="1"/>
  <c r="G293" i="1"/>
  <c r="C293" i="1"/>
  <c r="H292" i="1"/>
  <c r="G292" i="1"/>
  <c r="C292" i="1"/>
  <c r="H291" i="1"/>
  <c r="G291" i="1"/>
  <c r="C291" i="1"/>
  <c r="H290" i="1"/>
  <c r="G290" i="1"/>
  <c r="C290" i="1"/>
  <c r="H289" i="1"/>
  <c r="G289" i="1"/>
  <c r="C289" i="1"/>
  <c r="H288" i="1"/>
  <c r="G288" i="1"/>
  <c r="C288" i="1"/>
  <c r="H287" i="1"/>
  <c r="G287" i="1"/>
  <c r="C287" i="1"/>
  <c r="H286" i="1"/>
  <c r="G286" i="1"/>
  <c r="C286" i="1"/>
  <c r="H285" i="1"/>
  <c r="G285" i="1"/>
  <c r="C285" i="1"/>
  <c r="H284" i="1"/>
  <c r="G284" i="1"/>
  <c r="C284" i="1"/>
  <c r="H283" i="1"/>
  <c r="G283" i="1"/>
  <c r="C283" i="1"/>
  <c r="H282" i="1"/>
  <c r="G282" i="1"/>
  <c r="C282" i="1"/>
  <c r="H281" i="1"/>
  <c r="G281" i="1"/>
  <c r="C281" i="1"/>
  <c r="H280" i="1"/>
  <c r="G280" i="1"/>
  <c r="C280" i="1"/>
  <c r="H279" i="1"/>
  <c r="G279" i="1"/>
  <c r="C279" i="1"/>
  <c r="H278" i="1"/>
  <c r="G278" i="1"/>
  <c r="C278" i="1"/>
  <c r="H277" i="1"/>
  <c r="G277" i="1"/>
  <c r="C277" i="1"/>
  <c r="H276" i="1"/>
  <c r="G276" i="1"/>
  <c r="C276" i="1"/>
  <c r="H275" i="1"/>
  <c r="G275" i="1"/>
  <c r="C275" i="1"/>
  <c r="H274" i="1"/>
  <c r="G274" i="1"/>
  <c r="C274" i="1"/>
  <c r="H273" i="1"/>
  <c r="G273" i="1"/>
  <c r="C273" i="1"/>
  <c r="H272" i="1"/>
  <c r="G272" i="1"/>
  <c r="C272" i="1"/>
  <c r="H271" i="1"/>
  <c r="G271" i="1"/>
  <c r="C271" i="1"/>
  <c r="H270" i="1"/>
  <c r="G270" i="1"/>
  <c r="C270" i="1"/>
  <c r="H269" i="1"/>
  <c r="G269" i="1"/>
  <c r="C269" i="1"/>
  <c r="H268" i="1"/>
  <c r="G268" i="1"/>
  <c r="C268" i="1"/>
  <c r="H267" i="1"/>
  <c r="G267" i="1"/>
  <c r="C267" i="1"/>
  <c r="H266" i="1"/>
  <c r="G266" i="1"/>
  <c r="C266" i="1"/>
  <c r="H265" i="1"/>
  <c r="G265" i="1"/>
  <c r="C265" i="1"/>
  <c r="H264" i="1"/>
  <c r="G264" i="1"/>
  <c r="C264" i="1"/>
  <c r="H263" i="1"/>
  <c r="G263" i="1"/>
  <c r="C263" i="1"/>
  <c r="H262" i="1"/>
  <c r="G262" i="1"/>
  <c r="C262" i="1"/>
  <c r="H261" i="1"/>
  <c r="G261" i="1"/>
  <c r="C261" i="1"/>
  <c r="H260" i="1"/>
  <c r="G260" i="1"/>
  <c r="C260" i="1"/>
  <c r="H259" i="1"/>
  <c r="G259" i="1"/>
  <c r="C259" i="1"/>
  <c r="H258" i="1"/>
  <c r="G258" i="1"/>
  <c r="C258" i="1"/>
  <c r="H257" i="1"/>
  <c r="G257" i="1"/>
  <c r="C257" i="1"/>
  <c r="H256" i="1"/>
  <c r="G256" i="1"/>
  <c r="C256" i="1"/>
  <c r="H255" i="1"/>
  <c r="G255" i="1"/>
  <c r="C255" i="1"/>
  <c r="H254" i="1"/>
  <c r="G254" i="1"/>
  <c r="C254" i="1"/>
  <c r="H253" i="1"/>
  <c r="G253" i="1"/>
  <c r="C253" i="1"/>
  <c r="H252" i="1"/>
  <c r="G252" i="1"/>
  <c r="C252" i="1"/>
  <c r="H251" i="1"/>
  <c r="G251" i="1"/>
  <c r="C251" i="1"/>
  <c r="H250" i="1"/>
  <c r="G250" i="1"/>
  <c r="C250" i="1"/>
  <c r="H249" i="1"/>
  <c r="G249" i="1"/>
  <c r="C249" i="1"/>
  <c r="H248" i="1"/>
  <c r="G248" i="1"/>
  <c r="C248" i="1"/>
  <c r="H247" i="1"/>
  <c r="G247" i="1"/>
  <c r="C247" i="1"/>
  <c r="H246" i="1"/>
  <c r="G246" i="1"/>
  <c r="C246" i="1"/>
  <c r="H245" i="1"/>
  <c r="G245" i="1"/>
  <c r="C245" i="1"/>
  <c r="H244" i="1"/>
  <c r="G244" i="1"/>
  <c r="C244" i="1"/>
  <c r="H243" i="1"/>
  <c r="G243" i="1"/>
  <c r="C243" i="1"/>
  <c r="H242" i="1"/>
  <c r="G242" i="1"/>
  <c r="C242" i="1"/>
  <c r="H241" i="1"/>
  <c r="G241" i="1"/>
  <c r="C241" i="1"/>
  <c r="H240" i="1"/>
  <c r="G240" i="1"/>
  <c r="C240" i="1"/>
  <c r="H239" i="1"/>
  <c r="G239" i="1"/>
  <c r="C239" i="1"/>
  <c r="H238" i="1"/>
  <c r="G238" i="1"/>
  <c r="C238" i="1"/>
  <c r="H237" i="1"/>
  <c r="G237" i="1"/>
  <c r="C237" i="1"/>
  <c r="H236" i="1"/>
  <c r="G236" i="1"/>
  <c r="C236" i="1"/>
  <c r="H235" i="1"/>
  <c r="G235" i="1"/>
  <c r="C235" i="1"/>
  <c r="H234" i="1"/>
  <c r="G234" i="1"/>
  <c r="C234" i="1"/>
  <c r="H233" i="1"/>
  <c r="G233" i="1"/>
  <c r="C233" i="1"/>
  <c r="H232" i="1"/>
  <c r="G232" i="1"/>
  <c r="C232" i="1"/>
  <c r="H231" i="1"/>
  <c r="G231" i="1"/>
  <c r="C231" i="1"/>
  <c r="H230" i="1"/>
  <c r="G230" i="1"/>
  <c r="C230" i="1"/>
  <c r="H229" i="1"/>
  <c r="G229" i="1"/>
  <c r="C229" i="1"/>
  <c r="H228" i="1"/>
  <c r="G228" i="1"/>
  <c r="C228" i="1"/>
  <c r="H227" i="1"/>
  <c r="G227" i="1"/>
  <c r="C227" i="1"/>
  <c r="H226" i="1"/>
  <c r="G226" i="1"/>
  <c r="C226" i="1"/>
  <c r="H225" i="1"/>
  <c r="G225" i="1"/>
  <c r="C225" i="1"/>
  <c r="H224" i="1"/>
  <c r="G224" i="1"/>
  <c r="C224" i="1"/>
  <c r="H223" i="1"/>
  <c r="G223" i="1"/>
  <c r="C223" i="1"/>
  <c r="H222" i="1"/>
  <c r="G222" i="1"/>
  <c r="C222" i="1"/>
  <c r="H221" i="1"/>
  <c r="G221" i="1"/>
  <c r="C221" i="1"/>
  <c r="H220" i="1"/>
  <c r="G220" i="1"/>
  <c r="C220" i="1"/>
  <c r="H219" i="1"/>
  <c r="G219" i="1"/>
  <c r="C219" i="1"/>
  <c r="H218" i="1"/>
  <c r="G218" i="1"/>
  <c r="C218" i="1"/>
  <c r="H217" i="1"/>
  <c r="G217" i="1"/>
  <c r="C217" i="1"/>
  <c r="H216" i="1"/>
  <c r="G216" i="1"/>
  <c r="C216" i="1"/>
  <c r="H215" i="1"/>
  <c r="G215" i="1"/>
  <c r="C215" i="1"/>
  <c r="H214" i="1"/>
  <c r="G214" i="1"/>
  <c r="C214" i="1"/>
  <c r="H213" i="1"/>
  <c r="G213" i="1"/>
  <c r="C213" i="1"/>
  <c r="H212" i="1"/>
  <c r="G212" i="1"/>
  <c r="C212" i="1"/>
  <c r="H211" i="1"/>
  <c r="G211" i="1"/>
  <c r="C211" i="1"/>
  <c r="H210" i="1"/>
  <c r="G210" i="1"/>
  <c r="C210" i="1"/>
  <c r="H209" i="1"/>
  <c r="G209" i="1"/>
  <c r="C209" i="1"/>
  <c r="H208" i="1"/>
  <c r="G208" i="1"/>
  <c r="C208" i="1"/>
  <c r="H207" i="1"/>
  <c r="G207" i="1"/>
  <c r="C207" i="1"/>
  <c r="H206" i="1"/>
  <c r="G206" i="1"/>
  <c r="C206" i="1"/>
  <c r="H205" i="1"/>
  <c r="G205" i="1"/>
  <c r="C205" i="1"/>
  <c r="H204" i="1"/>
  <c r="G204" i="1"/>
  <c r="C204" i="1"/>
  <c r="H203" i="1"/>
  <c r="G203" i="1"/>
  <c r="C203" i="1"/>
  <c r="H202" i="1"/>
  <c r="G202" i="1"/>
  <c r="C202" i="1"/>
  <c r="H201" i="1"/>
  <c r="G201" i="1"/>
  <c r="C201" i="1"/>
  <c r="H200" i="1"/>
  <c r="G200" i="1"/>
  <c r="C200" i="1"/>
  <c r="H199" i="1"/>
  <c r="G199" i="1"/>
  <c r="C199" i="1"/>
  <c r="H198" i="1"/>
  <c r="G198" i="1"/>
  <c r="C198" i="1"/>
  <c r="H197" i="1"/>
  <c r="G197" i="1"/>
  <c r="C197" i="1"/>
  <c r="H196" i="1"/>
  <c r="G196" i="1"/>
  <c r="C196" i="1"/>
  <c r="H195" i="1"/>
  <c r="G195" i="1"/>
  <c r="C195" i="1"/>
  <c r="H194" i="1"/>
  <c r="G194" i="1"/>
  <c r="C194" i="1"/>
  <c r="H193" i="1"/>
  <c r="G193" i="1"/>
  <c r="C193" i="1"/>
  <c r="H192" i="1"/>
  <c r="G192" i="1"/>
  <c r="C192" i="1"/>
  <c r="H191" i="1"/>
  <c r="G191" i="1"/>
  <c r="C191" i="1"/>
  <c r="H190" i="1"/>
  <c r="G190" i="1"/>
  <c r="C190" i="1"/>
  <c r="H189" i="1"/>
  <c r="G189" i="1"/>
  <c r="C189" i="1"/>
  <c r="H188" i="1"/>
  <c r="G188" i="1"/>
  <c r="C188" i="1"/>
  <c r="H187" i="1"/>
  <c r="G187" i="1"/>
  <c r="C187" i="1"/>
  <c r="H186" i="1"/>
  <c r="G186" i="1"/>
  <c r="C186" i="1"/>
  <c r="H185" i="1"/>
  <c r="G185" i="1"/>
  <c r="C185" i="1"/>
  <c r="H184" i="1"/>
  <c r="G184" i="1"/>
  <c r="C184" i="1"/>
  <c r="H183" i="1"/>
  <c r="G183" i="1"/>
  <c r="C183" i="1"/>
  <c r="H182" i="1"/>
  <c r="G182" i="1"/>
  <c r="C182" i="1"/>
  <c r="H181" i="1"/>
  <c r="G181" i="1"/>
  <c r="C181" i="1"/>
  <c r="H180" i="1"/>
  <c r="G180" i="1"/>
  <c r="C180" i="1"/>
  <c r="H179" i="1"/>
  <c r="G179" i="1"/>
  <c r="C179" i="1"/>
  <c r="H178" i="1"/>
  <c r="G178" i="1"/>
  <c r="C178" i="1"/>
  <c r="H177" i="1"/>
  <c r="G177" i="1"/>
  <c r="C177" i="1"/>
  <c r="H176" i="1"/>
  <c r="G176" i="1"/>
  <c r="C176" i="1"/>
  <c r="H175" i="1"/>
  <c r="G175" i="1"/>
  <c r="C175" i="1"/>
  <c r="H174" i="1"/>
  <c r="G174" i="1"/>
  <c r="C174" i="1"/>
  <c r="H173" i="1"/>
  <c r="G173" i="1"/>
  <c r="C173" i="1"/>
  <c r="H172" i="1"/>
  <c r="G172" i="1"/>
  <c r="C172" i="1"/>
  <c r="H171" i="1"/>
  <c r="G171" i="1"/>
  <c r="C171" i="1"/>
  <c r="H170" i="1"/>
  <c r="G170" i="1"/>
  <c r="C170" i="1"/>
  <c r="H169" i="1"/>
  <c r="G169" i="1"/>
  <c r="C169" i="1"/>
  <c r="H168" i="1"/>
  <c r="G168" i="1"/>
  <c r="C168" i="1"/>
  <c r="H167" i="1"/>
  <c r="G167" i="1"/>
  <c r="C167" i="1"/>
  <c r="H166" i="1"/>
  <c r="G166" i="1"/>
  <c r="C166" i="1"/>
  <c r="H165" i="1"/>
  <c r="G165" i="1"/>
  <c r="C165" i="1"/>
  <c r="H164" i="1"/>
  <c r="G164" i="1"/>
  <c r="C164" i="1"/>
  <c r="H163" i="1"/>
  <c r="G163" i="1"/>
  <c r="C163" i="1"/>
  <c r="H162" i="1"/>
  <c r="G162" i="1"/>
  <c r="C162" i="1"/>
  <c r="H161" i="1"/>
  <c r="G161" i="1"/>
  <c r="C161" i="1"/>
  <c r="H160" i="1"/>
  <c r="G160" i="1"/>
  <c r="C160" i="1"/>
  <c r="H159" i="1"/>
  <c r="G159" i="1"/>
  <c r="C159" i="1"/>
  <c r="H158" i="1"/>
  <c r="G158" i="1"/>
  <c r="C158" i="1"/>
  <c r="H157" i="1"/>
  <c r="G157" i="1"/>
  <c r="C157" i="1"/>
  <c r="H156" i="1"/>
  <c r="G156" i="1"/>
  <c r="C156" i="1"/>
  <c r="H155" i="1"/>
  <c r="G155" i="1"/>
  <c r="C155" i="1"/>
  <c r="H154" i="1"/>
  <c r="G154" i="1"/>
  <c r="C154" i="1"/>
  <c r="H153" i="1"/>
  <c r="G153" i="1"/>
  <c r="C153" i="1"/>
  <c r="H152" i="1"/>
  <c r="G152" i="1"/>
  <c r="C152" i="1"/>
  <c r="H151" i="1"/>
  <c r="G151" i="1"/>
  <c r="C151" i="1"/>
  <c r="H150" i="1"/>
  <c r="G150" i="1"/>
  <c r="C150" i="1"/>
  <c r="H149" i="1"/>
  <c r="G149" i="1"/>
  <c r="C149" i="1"/>
  <c r="H148" i="1"/>
  <c r="G148" i="1"/>
  <c r="C148" i="1"/>
  <c r="H147" i="1"/>
  <c r="G147" i="1"/>
  <c r="C147" i="1"/>
  <c r="H146" i="1"/>
  <c r="G146" i="1"/>
  <c r="C146" i="1"/>
  <c r="H145" i="1"/>
  <c r="G145" i="1"/>
  <c r="C145" i="1"/>
  <c r="H144" i="1"/>
  <c r="G144" i="1"/>
  <c r="C144" i="1"/>
  <c r="H143" i="1"/>
  <c r="G143" i="1"/>
  <c r="C143" i="1"/>
  <c r="H142" i="1"/>
  <c r="G142" i="1"/>
  <c r="C142" i="1"/>
  <c r="H141" i="1"/>
  <c r="G141" i="1"/>
  <c r="C141" i="1"/>
  <c r="H140" i="1"/>
  <c r="G140" i="1"/>
  <c r="C140" i="1"/>
  <c r="H139" i="1"/>
  <c r="G139" i="1"/>
  <c r="C139" i="1"/>
  <c r="H138" i="1"/>
  <c r="G138" i="1"/>
  <c r="C138" i="1"/>
  <c r="H137" i="1"/>
  <c r="G137" i="1"/>
  <c r="C137" i="1"/>
  <c r="H136" i="1"/>
  <c r="G136" i="1"/>
  <c r="C136" i="1"/>
  <c r="H135" i="1"/>
  <c r="G135" i="1"/>
  <c r="C135" i="1"/>
  <c r="H134" i="1"/>
  <c r="G134" i="1"/>
  <c r="C134" i="1"/>
  <c r="H133" i="1"/>
  <c r="G133" i="1"/>
  <c r="C133" i="1"/>
  <c r="H132" i="1"/>
  <c r="G132" i="1"/>
  <c r="C132" i="1"/>
  <c r="H131" i="1"/>
  <c r="G131" i="1"/>
  <c r="C131" i="1"/>
  <c r="H130" i="1"/>
  <c r="G130" i="1"/>
  <c r="C130" i="1"/>
  <c r="H129" i="1"/>
  <c r="G129" i="1"/>
  <c r="C129" i="1"/>
  <c r="H128" i="1"/>
  <c r="G128" i="1"/>
  <c r="C128" i="1"/>
  <c r="H127" i="1"/>
  <c r="G127" i="1"/>
  <c r="C127" i="1"/>
  <c r="H126" i="1"/>
  <c r="G126" i="1"/>
  <c r="C126" i="1"/>
  <c r="H125" i="1"/>
  <c r="G125" i="1"/>
  <c r="C125" i="1"/>
  <c r="H124" i="1"/>
  <c r="G124" i="1"/>
  <c r="C124" i="1"/>
  <c r="H123" i="1"/>
  <c r="G123" i="1"/>
  <c r="C123" i="1"/>
  <c r="H122" i="1"/>
  <c r="G122" i="1"/>
  <c r="C122" i="1"/>
  <c r="H121" i="1"/>
  <c r="G121" i="1"/>
  <c r="C121" i="1"/>
  <c r="H120" i="1"/>
  <c r="G120" i="1"/>
  <c r="C120" i="1"/>
  <c r="H119" i="1"/>
  <c r="G119" i="1"/>
  <c r="C119" i="1"/>
  <c r="H118" i="1"/>
  <c r="G118" i="1"/>
  <c r="C118" i="1"/>
  <c r="H117" i="1"/>
  <c r="G117" i="1"/>
  <c r="C117" i="1"/>
  <c r="H116" i="1"/>
  <c r="G116" i="1"/>
  <c r="C116" i="1"/>
  <c r="H115" i="1"/>
  <c r="G115" i="1"/>
  <c r="C115" i="1"/>
  <c r="H114" i="1"/>
  <c r="G114" i="1"/>
  <c r="C114" i="1"/>
  <c r="H113" i="1"/>
  <c r="G113" i="1"/>
  <c r="C113" i="1"/>
  <c r="H112" i="1"/>
  <c r="G112" i="1"/>
  <c r="C112" i="1"/>
  <c r="H111" i="1"/>
  <c r="G111" i="1"/>
  <c r="C111" i="1"/>
  <c r="H110" i="1"/>
  <c r="G110" i="1"/>
  <c r="C110" i="1"/>
  <c r="H109" i="1"/>
  <c r="G109" i="1"/>
  <c r="C109" i="1"/>
  <c r="H108" i="1"/>
  <c r="G108" i="1"/>
  <c r="C108" i="1"/>
  <c r="H107" i="1"/>
  <c r="G107" i="1"/>
  <c r="C107" i="1"/>
  <c r="H106" i="1"/>
  <c r="G106" i="1"/>
  <c r="C106" i="1"/>
  <c r="H105" i="1"/>
  <c r="G105" i="1"/>
  <c r="C105" i="1"/>
  <c r="H104" i="1"/>
  <c r="G104" i="1"/>
  <c r="C104" i="1"/>
  <c r="H103" i="1"/>
  <c r="G103" i="1"/>
  <c r="C103" i="1"/>
  <c r="H102" i="1"/>
  <c r="G102" i="1"/>
  <c r="C102" i="1"/>
  <c r="H101" i="1"/>
  <c r="G101" i="1"/>
  <c r="C101" i="1"/>
  <c r="H100" i="1"/>
  <c r="G100" i="1"/>
  <c r="C100" i="1"/>
  <c r="H99" i="1"/>
  <c r="G99" i="1"/>
  <c r="C99" i="1"/>
  <c r="H98" i="1"/>
  <c r="G98" i="1"/>
  <c r="C98" i="1"/>
  <c r="H97" i="1"/>
  <c r="G97" i="1"/>
  <c r="C97" i="1"/>
  <c r="H96" i="1"/>
  <c r="G96" i="1"/>
  <c r="C96" i="1"/>
  <c r="H95" i="1"/>
  <c r="G95" i="1"/>
  <c r="C95" i="1"/>
  <c r="H94" i="1"/>
  <c r="G94" i="1"/>
  <c r="C94" i="1"/>
  <c r="H93" i="1"/>
  <c r="G93" i="1"/>
  <c r="C93" i="1"/>
  <c r="H92" i="1"/>
  <c r="G92" i="1"/>
  <c r="C92" i="1"/>
  <c r="H91" i="1"/>
  <c r="G91" i="1"/>
  <c r="C91" i="1"/>
  <c r="H90" i="1"/>
  <c r="G90" i="1"/>
  <c r="C90" i="1"/>
  <c r="H89" i="1"/>
  <c r="G89" i="1"/>
  <c r="C89" i="1"/>
  <c r="H88" i="1"/>
  <c r="G88" i="1"/>
  <c r="C88" i="1"/>
  <c r="H87" i="1"/>
  <c r="G87" i="1"/>
  <c r="C87" i="1"/>
  <c r="H86" i="1"/>
  <c r="G86" i="1"/>
  <c r="C86" i="1"/>
  <c r="H85" i="1"/>
  <c r="G85" i="1"/>
  <c r="C85" i="1"/>
  <c r="H84" i="1"/>
  <c r="G84" i="1"/>
  <c r="C84" i="1"/>
  <c r="H83" i="1"/>
  <c r="G83" i="1"/>
  <c r="C83" i="1"/>
  <c r="H82" i="1"/>
  <c r="G82" i="1"/>
  <c r="C82" i="1"/>
  <c r="H81" i="1"/>
  <c r="G81" i="1"/>
  <c r="C81" i="1"/>
  <c r="H80" i="1"/>
  <c r="G80" i="1"/>
  <c r="C80" i="1"/>
  <c r="H79" i="1"/>
  <c r="G79" i="1"/>
  <c r="C79" i="1"/>
  <c r="H78" i="1"/>
  <c r="G78" i="1"/>
  <c r="C78" i="1"/>
  <c r="H77" i="1"/>
  <c r="G77" i="1"/>
  <c r="C77" i="1"/>
  <c r="H76" i="1"/>
  <c r="G76" i="1"/>
  <c r="C76" i="1"/>
  <c r="H75" i="1"/>
  <c r="G75" i="1"/>
  <c r="C75" i="1"/>
  <c r="H74" i="1"/>
  <c r="G74" i="1"/>
  <c r="C74" i="1"/>
  <c r="H73" i="1"/>
  <c r="G73" i="1"/>
  <c r="C73" i="1"/>
  <c r="H72" i="1"/>
  <c r="G72" i="1"/>
  <c r="C72" i="1"/>
  <c r="H71" i="1"/>
  <c r="G71" i="1"/>
  <c r="C71" i="1"/>
  <c r="H70" i="1"/>
  <c r="G70" i="1"/>
  <c r="C70" i="1"/>
  <c r="H69" i="1"/>
  <c r="G69" i="1"/>
  <c r="C69" i="1"/>
  <c r="H68" i="1"/>
  <c r="G68" i="1"/>
  <c r="C68" i="1"/>
  <c r="H67" i="1"/>
  <c r="G67" i="1"/>
  <c r="C67" i="1"/>
  <c r="H66" i="1"/>
  <c r="G66" i="1"/>
  <c r="C66" i="1"/>
  <c r="H65" i="1"/>
  <c r="G65" i="1"/>
  <c r="C65" i="1"/>
  <c r="H64" i="1"/>
  <c r="G64" i="1"/>
  <c r="C64" i="1"/>
  <c r="H63" i="1"/>
  <c r="G63" i="1"/>
  <c r="C63" i="1"/>
  <c r="H62" i="1"/>
  <c r="G62" i="1"/>
  <c r="C62" i="1"/>
  <c r="H61" i="1"/>
  <c r="G61" i="1"/>
  <c r="C61" i="1"/>
  <c r="H60" i="1"/>
  <c r="G60" i="1"/>
  <c r="C60" i="1"/>
  <c r="H59" i="1"/>
  <c r="G59" i="1"/>
  <c r="C59" i="1"/>
  <c r="H58" i="1"/>
  <c r="G58" i="1"/>
  <c r="C58" i="1"/>
  <c r="H57" i="1"/>
  <c r="G57" i="1"/>
  <c r="C57" i="1"/>
  <c r="H56" i="1"/>
  <c r="G56" i="1"/>
  <c r="C56" i="1"/>
  <c r="H55" i="1"/>
  <c r="G55" i="1"/>
  <c r="C55" i="1"/>
  <c r="H54" i="1"/>
  <c r="G54" i="1"/>
  <c r="C54" i="1"/>
  <c r="H53" i="1"/>
  <c r="G53" i="1"/>
  <c r="C53" i="1"/>
  <c r="H52" i="1"/>
  <c r="G52" i="1"/>
  <c r="C52" i="1"/>
  <c r="H51" i="1"/>
  <c r="G51" i="1"/>
  <c r="C51" i="1"/>
  <c r="H50" i="1"/>
  <c r="G50" i="1"/>
  <c r="C50" i="1"/>
  <c r="H49" i="1"/>
  <c r="G49" i="1"/>
  <c r="C49" i="1"/>
  <c r="H48" i="1"/>
  <c r="G48" i="1"/>
  <c r="C48" i="1"/>
  <c r="H47" i="1"/>
  <c r="G47" i="1"/>
  <c r="C47" i="1"/>
  <c r="H46" i="1"/>
  <c r="G46" i="1"/>
  <c r="C46" i="1"/>
  <c r="H45" i="1"/>
  <c r="G45" i="1"/>
  <c r="C45" i="1"/>
  <c r="H44" i="1"/>
  <c r="G44" i="1"/>
  <c r="C44" i="1"/>
  <c r="H43" i="1"/>
  <c r="G43" i="1"/>
  <c r="C43" i="1"/>
  <c r="H42" i="1"/>
  <c r="G42" i="1"/>
  <c r="C42" i="1"/>
  <c r="H41" i="1"/>
  <c r="G41" i="1"/>
  <c r="C41" i="1"/>
  <c r="H40" i="1"/>
  <c r="G40" i="1"/>
  <c r="C40" i="1"/>
  <c r="H39" i="1"/>
  <c r="G39" i="1"/>
  <c r="C39" i="1"/>
  <c r="H38" i="1"/>
  <c r="G38" i="1"/>
  <c r="C38" i="1"/>
  <c r="H37" i="1"/>
  <c r="G37" i="1"/>
  <c r="C37" i="1"/>
  <c r="H36" i="1"/>
  <c r="G36" i="1"/>
  <c r="C36" i="1"/>
  <c r="H35" i="1"/>
  <c r="G35" i="1"/>
  <c r="C35" i="1"/>
  <c r="H34" i="1"/>
  <c r="G34" i="1"/>
  <c r="C34" i="1"/>
  <c r="H33" i="1"/>
  <c r="G33" i="1"/>
  <c r="C33" i="1"/>
  <c r="H32" i="1"/>
  <c r="G32" i="1"/>
  <c r="C32" i="1"/>
  <c r="H31" i="1"/>
  <c r="G31" i="1"/>
  <c r="C31" i="1"/>
  <c r="H30" i="1"/>
  <c r="G30" i="1"/>
  <c r="C30" i="1"/>
  <c r="H29" i="1"/>
  <c r="G29" i="1"/>
  <c r="C29" i="1"/>
  <c r="H28" i="1"/>
  <c r="G28" i="1"/>
  <c r="C28" i="1"/>
  <c r="H27" i="1"/>
  <c r="G27" i="1"/>
  <c r="C27" i="1"/>
  <c r="H26" i="1"/>
  <c r="G26" i="1"/>
  <c r="C26" i="1"/>
  <c r="H25" i="1"/>
  <c r="G25" i="1"/>
  <c r="C25" i="1"/>
  <c r="H24" i="1"/>
  <c r="G24" i="1"/>
  <c r="C24" i="1"/>
  <c r="H23" i="1"/>
  <c r="G23" i="1"/>
  <c r="C23" i="1"/>
  <c r="H22" i="1"/>
  <c r="G22" i="1"/>
  <c r="C22" i="1"/>
  <c r="H21" i="1"/>
  <c r="G21" i="1"/>
  <c r="C21" i="1"/>
  <c r="H20" i="1"/>
  <c r="G20" i="1"/>
  <c r="C20" i="1"/>
  <c r="H19" i="1"/>
  <c r="G19" i="1"/>
  <c r="C19" i="1"/>
  <c r="H18" i="1"/>
  <c r="G18" i="1"/>
  <c r="C18" i="1"/>
  <c r="H17" i="1"/>
  <c r="G17" i="1"/>
  <c r="C17" i="1"/>
  <c r="H16" i="1"/>
  <c r="G16" i="1"/>
  <c r="C16" i="1"/>
  <c r="H15" i="1"/>
  <c r="G15" i="1"/>
  <c r="C15" i="1"/>
  <c r="H14" i="1"/>
  <c r="G14" i="1"/>
  <c r="C14" i="1"/>
  <c r="H13" i="1"/>
  <c r="G13" i="1"/>
  <c r="C13" i="1"/>
  <c r="H12" i="1"/>
  <c r="G12" i="1"/>
  <c r="C12" i="1"/>
  <c r="H11" i="1"/>
  <c r="G11" i="1"/>
  <c r="C11" i="1"/>
  <c r="H10" i="1"/>
  <c r="G10" i="1"/>
  <c r="C10" i="1"/>
  <c r="H9" i="1"/>
  <c r="G9" i="1"/>
  <c r="C9" i="1"/>
  <c r="H8" i="1"/>
  <c r="G8" i="1"/>
  <c r="C8" i="1"/>
  <c r="H7" i="1"/>
  <c r="G7" i="1"/>
  <c r="C7" i="1"/>
  <c r="H6" i="1"/>
  <c r="G6" i="1"/>
  <c r="C6" i="1"/>
  <c r="H5" i="1"/>
  <c r="G5" i="1"/>
  <c r="C5" i="1"/>
  <c r="H4" i="1"/>
  <c r="G4" i="1"/>
  <c r="C4" i="1"/>
  <c r="H3" i="1"/>
  <c r="G3" i="1"/>
  <c r="C3" i="1"/>
  <c r="H2" i="1"/>
  <c r="G2" i="1"/>
  <c r="C2" i="1"/>
</calcChain>
</file>

<file path=xl/sharedStrings.xml><?xml version="1.0" encoding="utf-8"?>
<sst xmlns="http://schemas.openxmlformats.org/spreadsheetml/2006/main" count="11130" uniqueCount="4251">
  <si>
    <t>รหัสโครงการ</t>
  </si>
  <si>
    <t>ชื่อโครงการ</t>
  </si>
  <si>
    <t>จังหวัด</t>
  </si>
  <si>
    <t>อำเภอ</t>
  </si>
  <si>
    <t>พระราชดำริ</t>
  </si>
  <si>
    <t>วันที่</t>
  </si>
  <si>
    <t>สถานะ</t>
  </si>
  <si>
    <t>One Plan</t>
  </si>
  <si>
    <t>ลักษณะโครงการ</t>
  </si>
  <si>
    <t>ประโยชน์</t>
  </si>
  <si>
    <t>หน่วยงาน</t>
  </si>
  <si>
    <t>KBI01P004</t>
  </si>
  <si>
    <t>ฝายห้วยน้ำแก้วอันเนื่องมาจากพระราชดำริพร้อมระบบส่งน้ำ บ้านห้วยน้ำแก้ว หมู่ที่ 6 ตำบลหน้าเขา อำเภอเขาพนม</t>
  </si>
  <si>
    <t>เขาพนม</t>
  </si>
  <si>
    <t>สมเด็จพระนางเจ้าสิริกิติ์ พระบรมราชินีนาถ พระบรมราชชนนีพันปีหลวง (ฎีกา)</t>
  </si>
  <si>
    <t>24 เมษายน พ.ศ. 2543</t>
  </si>
  <si>
    <t>ก่อสร้างทำนบดินพร้อมระบบท่อส่งน้ำ</t>
  </si>
  <si>
    <t>เพื่ออุปโภค บริโภคและการเกษตร 3 หมู่บ้าน 640 ครัวเรือน 3,190 คน ได้มีน้ำสำหรับอุปโภค-บริโภค และทำการเกษตร 500 ไร่ ได้ตลอดทั้งปี</t>
  </si>
  <si>
    <t>กรมชลประทาน</t>
  </si>
  <si>
    <t>KBI01P005</t>
  </si>
  <si>
    <t>ฟื้นฟูและอนุรักษ์ป่าทุ่งทะเล อันเนื่องมาจากพระราชดำริ (ระบบส่งน้ำและอาคารประกอบสระเก็บน้ำหนองใหญ่) บ้านปากคลอง หมู่ที่ 3 ตำบลเกาะกลาง อำเภอลันตา</t>
  </si>
  <si>
    <t>เกาะลันตา</t>
  </si>
  <si>
    <t>สมเด็จพระนางเจ้าสิริกิติ์ พระบรมราชินีนาถ พระบรมราชชนนีพันปีหลวง</t>
  </si>
  <si>
    <t>26 กันยายน พ.ศ. 2537</t>
  </si>
  <si>
    <t>ก่อสร้างระบบส่งน้ำ</t>
  </si>
  <si>
    <t>ราษฎรมีน้ำเพื่ออุปโภค – บริโภค จำนวน 40 ครัวเรือน 250 คน</t>
  </si>
  <si>
    <t>กรมชลประทาน, กรมอุทยานแห่งชาติ สัตว์ป่า และพันธุ์พืช, กรมการพัฒนาชุมชน</t>
  </si>
  <si>
    <t>KBI03P001</t>
  </si>
  <si>
    <t>ฟื้นฟูและอนุรักษ์ป่าทุ่งทะเล บ้านปากคลอง 1.1 ฟื้นฟูสภาพป่า สัตว์ป่า และประชาอาสา 1.2 เพาะและอนุบาลปลากะรัง /เลี้ยงปลาในกะชัง บ้านขุนสมุทร หมู่ 10 บ้านเกาะกลาง หมู่ 3 ตำบลเกาะกลาง ตำบลหมู่บ้านราหมาด อำเภอเกาะลันตา บ้านปากคลอง หมู่ 3 ตำบลเกาะกลาง อำเภอเกาะลันตา</t>
  </si>
  <si>
    <t>ฟื้นฟูและอนุรักษ์ ป่าไม้ สัตว์ป่า สัตว์น้ำ</t>
  </si>
  <si>
    <t>เพื่อสร้างจิตสำนึกให้กับเยาวชน ประชาชน และชุมชน ให้เข้ามามีส่วนร่วมในการพัฒนาอย่างยั่งยืน พื้นที่โครงการ 7,057 ไร่ 3,250 ครัวเรือน จัดตั้งหน่วยเพาะเลี้ยงสัตว์ชายฝั่ง เพื่อนำไปส่งเสริมและช่วยเหลือราษฎร และส่งส่งเสริมอาชีพการทอผ้ากี่กระทบ ผลิตภัณฑ์เตยปาหนัน การเลี้ยงผึ้งโพรง และอื่น ๆ</t>
  </si>
  <si>
    <t>กรมอุทยานแห่งชาติ สัตว์ป่าและพันธุ์พืช กรมประมง กรมป่าไม้</t>
  </si>
  <si>
    <t>KBI03P002</t>
  </si>
  <si>
    <t>อนุรักษ์พันธุ์กล้วยไม้รองเท้านารี อันเนื่องมาจากพระราชดำริ สถานีทดลองข้าวจังหวัดกระบี่ หมู่ 6 ตำบลเหนือคลอง อำเภอเมือง ศูนย์วิจัยและพัฒนาการเกษตร จังหวัดกระบี่ หมู่ 1 ตำบลเขาคราม อำเภอเมือง</t>
  </si>
  <si>
    <t>เมืองกระบี่</t>
  </si>
  <si>
    <t>21 เมษายน พ.ศ. 2543</t>
  </si>
  <si>
    <t>ส่งเสริมและขยายพันธุ์ โครงการฟื้นฟูและนุรักษ์ป่าทุ่งทะเล</t>
  </si>
  <si>
    <t>ขยายพันธุ์กล้วยไม้รองเท้านารี เพื่อเพิ่มจำนวนและปลูกคืนสู่ป่า ปีละ 1,500 - 2,000 กระถาง และปลูกพืชสมุนไพรกว่า 800 ชนิด</t>
  </si>
  <si>
    <t>กรมวิชาการเกษตร ศูนย์วิจัยและพัฒนาการเกษตรกระบี่</t>
  </si>
  <si>
    <t>KBI04P001</t>
  </si>
  <si>
    <t>โครงการส่งเสริมและพัฒนาอาชีพการเพาะเลี้ยงสัตว์อันเนื่องมาจากพระราชดำริ ตำบลเกาะลันตาน้อย อำเภอเกาะลันตา จังหวัดกระบี่ การเลี้ยงปลาในกระชัง</t>
  </si>
  <si>
    <t>20 เมษายน 2543</t>
  </si>
  <si>
    <t>ส่งเสริมการเลี้ยงปลาในกระชัง</t>
  </si>
  <si>
    <t>ส่งเสริมและพัฒนาอาชีพด้านการเพาะเลี้ยวสัตว์น้ำ ให้กลุ่มเกษตรกรมีผลผลิตสัตว์น้ำเพิ่มขึ้น สามารถสร้างรายได้และอาชีพให้กับเกษตรกรและชาวประมงในพื้นที่</t>
  </si>
  <si>
    <t>กรมประมง</t>
  </si>
  <si>
    <t>KBI08P002</t>
  </si>
  <si>
    <t>ศูนย์ศึกษาการพัฒนาและอนุรักษ์พันธุ์ปู ป่าทุ่งทะเล (ก่อสร้างเรือนเพาะฟักเรือน อนุบาลสัตว์ทะเล) บ้านปากคลอง หมู่ 3</t>
  </si>
  <si>
    <t/>
  </si>
  <si>
    <t>เพื่อสร้างจิตสำนึกให้กับเยาวชน ประชาชน และชุมชน ให้เข้ามามีส่วนร่วมในการพัฒนาอย่างยั่งยืน จัดตั้งหน่วยเพาะเลี้ยงสัตว์ชายฝั่ง เพื่อนำไปส่งเสริมและช่วยเหลือราษฎร</t>
  </si>
  <si>
    <t>กรมอุทยานแห่งชาติ สัตว์ป่า และพันธุ์พืช กรมประมง กรมป่าไม้</t>
  </si>
  <si>
    <t>KRI01P024</t>
  </si>
  <si>
    <t>ขยายอ่างเก็บน้ำวัดทิพย์สุคนธาราม อันเนื่องมาจากพระราชดำริ ตำบลดอนแสลบ อำเภอห้วยกระเจา</t>
  </si>
  <si>
    <t>ห้วยกระเจา</t>
  </si>
  <si>
    <t>12 พฤษภาคม พ.ศ.2554</t>
  </si>
  <si>
    <t>ขยายอ่างเก็บน้ำ</t>
  </si>
  <si>
    <t>ช่วยเหลือวัดและราษฎรบริเวณใกล้เคียง จำนวน 84 ครัวเรือน 200 คน มีน้ำใช้เพื่อการอุปโภคบริโภคได้อย่างต่อเนื่องตลอดปีและเป็นแหล่งน้ำสำหรับการเกษตรช่วงฝนทิ้งช่วง</t>
  </si>
  <si>
    <t>KRI01P031</t>
  </si>
  <si>
    <t>พัฒนาแหล่งน้ำวัดทิพย์สุคนธาราม อันเนื่องมาจากพระราชดำริ ตำบลดอนแสลบ อำเภอห้วยกระเจา</t>
  </si>
  <si>
    <t>12 พฤษภาคม 2554</t>
  </si>
  <si>
    <t>ก่อสร้างท่อส่งน้ำสาย 2 ซ้ายพร้อมอาคาร ความยาว 1,638 เมตร</t>
  </si>
  <si>
    <t>วัดและราษฎรบริเวณใกล้เคียง 300 ครัวเรือน 1,500 คน มีน้ำใช้เพื่อการอุปโภคบริโภคได้อย่างต่อเนื่อง รวมทั้งจะเป็นแหล่งน้ำทำการเกษตรของราษฎรในช่วงฝนทิ้งช่วง จำนวน 3,500 ไร่</t>
  </si>
  <si>
    <t>KRI03P002</t>
  </si>
  <si>
    <t>จัดทำระบบภูเขาเปียกวัดทิพย์สุคนธาราม อันเนื่องมาจากพระราชดำริ ตำบลดอนแสลบ อำเภอห้วยกระเจา</t>
  </si>
  <si>
    <t>บำรุงรักษาต้นไม้ และปลูกต้นไม้เสริมป่าธรรมชาติ และปรับปรุงสภาพดินแบบมีส่วนร่วม</t>
  </si>
  <si>
    <t>ทำให้ป่าไม้มีความหนาแน่นมากขึ้น สร้างความชุ่มชื้นเกิดขึ้นกับดินและป้องกันไฟป่า และความหลากหลายเป็นที่อยู่ของสัตว์ป่า</t>
  </si>
  <si>
    <t>กรมชลประทาน, กรมอุทยานแห่งชาติสัตว์ป่า และพันธุ์พืช, กรมป่าไม้</t>
  </si>
  <si>
    <t>KRI04P002</t>
  </si>
  <si>
    <t>โครงการอันเนื่องมาจากพระราชดำริ บ้านทิพุเย, บ้านห้วยเสือ, บ้านเกริงกระเวีย, บ้านท่าเรือโทน, บ้านภูเตย ตำบลชะแล อำเภอทองผาภูมิ</t>
  </si>
  <si>
    <t>ทองผาภูมิ</t>
  </si>
  <si>
    <t>4 มกราคม พ.ศ. 2545</t>
  </si>
  <si>
    <t>ส่งเสริมกลุ่มอาชีพเพื่อเป็นรายได้เสริมแก่ราษฎรในท้องถิ่น</t>
  </si>
  <si>
    <t>สร้างจิตสำนึกในการอนุรักษ์และฟื้นฟูสภาพป่า ป้องกันการบุกรุกพื้นที่ป่า และส่งเสริมอาชีพ</t>
  </si>
  <si>
    <t>สำนักราชเลขาธิการ, กองทัพภาคที่ 1, กรมส่งเสริมสหกรณ์</t>
  </si>
  <si>
    <t>KSN01P028</t>
  </si>
  <si>
    <t>อ่างเก็บน้ำห้วยปอ ตำบลนาบอน อำเภอคำม่วง</t>
  </si>
  <si>
    <t>คำม่วง</t>
  </si>
  <si>
    <t>10 พฤศจิกายน พ.ศ. 2546</t>
  </si>
  <si>
    <t>ราษฎรจำนวน 5 หมู่บ้าน 625 ครัวเรือน 3,305 คน มีน้ำทำการเกษตรและอุปโภคบริโภคเพียงพอตลอดปี ทำให้มีผลผลิตและรายได้เพิ่มขึ้น เป็นการพัฒนาคุณภาพชีวิตและความเป็นอยู่ของชุมชนให้ดีขึ้น</t>
  </si>
  <si>
    <t>KSN01P029</t>
  </si>
  <si>
    <t>อ่างเก็บน้ำห้วยสังกะ ตำบลดินจี่ อำเภอคำม่วง</t>
  </si>
  <si>
    <t>16 ธันวาคม พ.ศ. 2548</t>
  </si>
  <si>
    <t>เป็นการช่วยให้ราษฎร 5 หมู่บ้าน 683 ครัวเรือน 2,988 คน มีน้ำสำหรับทำการเกษตร อุปโภคบริโภค และเลี้ยงสัตว์ได้อย่างเพียงพอตลอดปี ทำให้ราษฎรสามารถเพิ่มผลผลิตทางการเกษตรได้มากขึ้น มีแหล่งเพาะพันธุ์สัตว์น้ำในชุมชน ตลอดจนเป็นการรักษาความชุ่มชื้นให้แก่ดินและป่าในบริเวณใกล้เคียง</t>
  </si>
  <si>
    <t>KSN03P001</t>
  </si>
  <si>
    <t>อาสาสมัครพิทักษ์ป่าอันเนื่องมาจากพระราชดำริ</t>
  </si>
  <si>
    <t>22 ธันวาคม พ.ศ. 2543</t>
  </si>
  <si>
    <t>ฝึกอบรมราษฎรที่อยู่ในพื้นที่รอบป่าถ้ำผาน้ำทิพย์ จำนวน 44 หมู่บ้าน 5,039 ครัวเรือน</t>
  </si>
  <si>
    <t>กองทัพภาคที่ 2</t>
  </si>
  <si>
    <t>KSN04P002</t>
  </si>
  <si>
    <t>ศิลปาชีพบ้านกุดสิม - คุ้มเก่า บ้านกุดสิม ตำบลคุ้มเก่า อำเภอเขาวง จังหวัดกาฬสินธุ์</t>
  </si>
  <si>
    <t>เขาวง</t>
  </si>
  <si>
    <t>ส่งเสริมอาชีพ และเป็นแหล่งจ้างงานให้แก่ราษฎรในพื้นที่</t>
  </si>
  <si>
    <t>สำนักราชเลขาธิการ กองทัพภาคที่ 2</t>
  </si>
  <si>
    <t>KSN04P003</t>
  </si>
  <si>
    <t>ศิลปาชีพบ้านหัวนาคำ ตำบลนาบอน อำเภอคำม่วง จังหวัดกาฬสินธุ์</t>
  </si>
  <si>
    <t>สำนักราชเลขาธิการ</t>
  </si>
  <si>
    <t>KSN04P004</t>
  </si>
  <si>
    <t>ศิลปาชีพบ้านท่าเยี่ยม ตำบลลำซี อำเภอฆ้องชัย จังหวัดกาฬสินธุ์</t>
  </si>
  <si>
    <t>ฆ้องชัย</t>
  </si>
  <si>
    <t>KSN04P005</t>
  </si>
  <si>
    <t>ศิลปาชีพบ้านห้วยสมอทบ ตำบลดินจี่ อำเภอคำม่วง จังหวัดกาฬสินธุ์</t>
  </si>
  <si>
    <t>KPT01P022</t>
  </si>
  <si>
    <t>อ่างเก็บน้ำคลองคะยุค ตำบลโป่งน้ำร้อน อำเภอคลองลาน</t>
  </si>
  <si>
    <t>คลองลาน</t>
  </si>
  <si>
    <t>19 มีนาคม พ.ศ. 2536</t>
  </si>
  <si>
    <t>อ่างเก็บน้ำ</t>
  </si>
  <si>
    <t>1,500 ไร่ ส่งน้ำเข้าพื้นที่สำหรับการเกษตร ประมาณ 1,500 ไร่</t>
  </si>
  <si>
    <t>KPT01P023</t>
  </si>
  <si>
    <t>อ่างเก็บน้ำอุดมทรัพย์ บ้านอุดมทรัพย์ ตำบลหินดาด กิ่งอำเภอปางศิลาทอง</t>
  </si>
  <si>
    <t>ปางศิลาทอง</t>
  </si>
  <si>
    <t>21 กุมภาพันธ์ พ.ศ. 2537</t>
  </si>
  <si>
    <t>อ่างเก็บน้ำขนาดเล็ก</t>
  </si>
  <si>
    <t>100 ไร่ ส่งน้ำเข้าพื้นที่สำหรับทำการเกษตร ประมาณ 100 ไร่</t>
  </si>
  <si>
    <t>KPT01P024</t>
  </si>
  <si>
    <t>ขุดลอกคลองบ้านอุดมทรัพย์ ตำบลหินดาด อำเภอปางศิลาทอง</t>
  </si>
  <si>
    <t>23 กุมภาพันธ์ พ.ศ. 2538</t>
  </si>
  <si>
    <t>ขุดลอดคลองพร้อมอาคารประกอบ</t>
  </si>
  <si>
    <t>พื้นที่รับประโยชน์ : 440 ไร่</t>
  </si>
  <si>
    <t>KPT01P025</t>
  </si>
  <si>
    <t>ขุดสระเก็บน้ำบ้านอุดมทรัพย์ ตำบลหินดาด อำเภอปางศิลาทอง</t>
  </si>
  <si>
    <t>สระเก็บน้ำ</t>
  </si>
  <si>
    <t>80 ไร่</t>
  </si>
  <si>
    <t>KPT01P026</t>
  </si>
  <si>
    <t>ขุดสระเก็บน้ำ 13 แห่ง บ้านเล็กในป่าใหญ่ / ขุดสระเก็บน้ำ 13 แห่ง บ้านเล็กในป่าใหญ่ (งานปรับปรุงสระเก็บน้ำ 13 แห่ง) ตำบลคลองน้ำไหล อำเภอคลองลาน</t>
  </si>
  <si>
    <t>23 มกราคม พ.ศ. 2538</t>
  </si>
  <si>
    <t>KPT01P027</t>
  </si>
  <si>
    <t>อ่างเก็บน้ำบ้านปางมะนาว แห่งที่ 5 ตำบลปางมะค่า อำเภอขาณุวรลักษบุรี</t>
  </si>
  <si>
    <t>ขาณุวรลักษบุรี</t>
  </si>
  <si>
    <t>29 มกราคม พ.ศ. 2540</t>
  </si>
  <si>
    <t>300 ไร่</t>
  </si>
  <si>
    <t>KPT01P028</t>
  </si>
  <si>
    <t>อ่างเก็บน้ำบ้านปางมะนาว แห่งที่ 3 ตำบลปางมะค่า อำเภอขาณุวรลักษบุรี</t>
  </si>
  <si>
    <t>320 ไร่</t>
  </si>
  <si>
    <t>KPT01P029</t>
  </si>
  <si>
    <t>บ้านเล็กในป่าใหญ่ บ้านปางมะนาว ตำบลปางมะค่า อำเภอขาณุวรลักษบุรี</t>
  </si>
  <si>
    <t>280 ไร่</t>
  </si>
  <si>
    <t>KPT01P030</t>
  </si>
  <si>
    <t>อ่างเก็บน้ำคลองลานพัฒนา 5 ตำบลคลองลานพัฒนา อำเภอคลองลาน</t>
  </si>
  <si>
    <t>10 ธันวาคม พ.ศ. 2549</t>
  </si>
  <si>
    <t>500 ไร่ ส่งน้ำเข้าพื้นที่สำหรับทำการเกษตร ประมาณ 1,000 ไร่</t>
  </si>
  <si>
    <t>KPT01P032</t>
  </si>
  <si>
    <t>โครงการก่อสร้างฝายห้วยน้ำอุ่น พร้อมระบบส่งน้ำ เพื่อเพิ่มประสิทธิภาพการป้องกันรักษาอุทยานแห่งชาติคลองวังเจ้า ป่า อำเภอคลองลาน จังหวัดกำแพงเพชร</t>
  </si>
  <si>
    <t>สมเด็จพระนางเจ้าสิริกิติ์ พระบรมราชินีนาถ พระบรมราชชนนีพันปีหลวง พระบาทสมเด็จพระบรมชนกาธิเบศร มหาภูมิพลอดุลยเดช</t>
  </si>
  <si>
    <t>2 กรกฎาคม 2552</t>
  </si>
  <si>
    <t>ก่อสร้างฝาย</t>
  </si>
  <si>
    <t>สามารถส่งน้ำเพื่อการอุปโภคบริโภคให้แก่ราษฎร จำนวน 160 ครัวเรือน ราษฎร จำนวน 937 คน พื้นที่การเกษตร 600 ไร่ ในฤดูฝน 350 ไร่ และในฤดูแล้ง 250 ไร่ รวมทั้งจะเป็นแหล่งน้ำให้แก่สัตว์ป่า</t>
  </si>
  <si>
    <t>กรมชลประทาน กรมอุทยานแห่งชาติ สัตว์ป่าและพันธุ์พืช</t>
  </si>
  <si>
    <t>KPT02P001</t>
  </si>
  <si>
    <t>สถานีพัฒนาเกษตรที่สูง บ้านป่าคา ตำบลโป่งน้ำร้อน อำเภอคลองลาน มีจำนวน 4 กิจกรรมย่อย เช่น ก่อสร้างฝายทดน้ำห้วยอุ่นพร้อมระบบประปา บ้านป่าคา บ้านป่าคา ตำบลโป่งน้ำร้อน อำเภอคลองลาน ฯลฯ</t>
  </si>
  <si>
    <t>30 พฤศจิกายน พ.ศ. 2550</t>
  </si>
  <si>
    <t>จัดตั้งสถานีพัฒนาเกษตรที่สูง, ยับยั้งการบุกรุกทำลายป่า</t>
  </si>
  <si>
    <t>กรมอุทยานแห่งชาติ สัตว์ป่าและพันธุ์พืช, ภาคที่ 3, กองทัพ, กรมการข้าว, กรมวิชาการเกษตร, กรมส่งเสริมสหกรณ์</t>
  </si>
  <si>
    <t>KPT08P001.1</t>
  </si>
  <si>
    <t>โครงการบ้านเล็กในป่าใหญ่ มีจำนวน 10 พท. เช่น 1.1 ซ่อมแซมบ้านราษฎร บ้านอุดมทรัพย์ ตำบลหินดาด กิ่งอำเภอปางศิลาทอง</t>
  </si>
  <si>
    <t>21 กุมภาพันธ์ 2537</t>
  </si>
  <si>
    <t>สวัสดิการสังคม</t>
  </si>
  <si>
    <t>กองทัพภาคที่ 3</t>
  </si>
  <si>
    <t>KPT08P002</t>
  </si>
  <si>
    <t>หมู่บ้านป่าสักรักษ์น้ำ บ้านใหม่พัฒนา ตำบลเพชรชมพู อำเภอโกสัมพีนคร (ขยายเขตระบบไฟฟ้า)</t>
  </si>
  <si>
    <t>โกสัมพีนคร</t>
  </si>
  <si>
    <t>20 ธันวาคม 2525</t>
  </si>
  <si>
    <t>ขยายเขตระบบจำหน่ายไฟฟ้า</t>
  </si>
  <si>
    <t>การไฟฟ้าส่วนภูมิภาค จังหวัดกำแพงเพชร</t>
  </si>
  <si>
    <t>KKN04P006</t>
  </si>
  <si>
    <t>ส่งเสริมศิลปาชีพบ้านโสกส้มกบ บ้านคลองเจริญ ตำบลบ้านใหม่ อำเภอสีชมพู จังหวัดขอนแก่น</t>
  </si>
  <si>
    <t>สีชมพู</t>
  </si>
  <si>
    <t>ส่งเสริมอาชีพ และเป็นแหล่งจ้างงาน</t>
  </si>
  <si>
    <t>KKN04P007</t>
  </si>
  <si>
    <t>โครงการส่งเสริมศิลปาชีพบ้าน โสกส้มกบ ตำบลบ้านใหม่ อำเภอสีชมพู จังหวัดขอนแก่น</t>
  </si>
  <si>
    <t>ส่งเสริมด้านหม่อนไหม</t>
  </si>
  <si>
    <t>กรมหม่อนไหม</t>
  </si>
  <si>
    <t>CTI01P016</t>
  </si>
  <si>
    <t>สระเก็บน้ำเขาปอบน บ้านเขาปอบน ตำบลขุนซ่อง อำเภอแก่งหางแมว</t>
  </si>
  <si>
    <t>แก่งหางแมว</t>
  </si>
  <si>
    <t>31 ตุลาคม 2547</t>
  </si>
  <si>
    <t>ขุดสระเก็บน้ำเขาปอบน โครงการอนุรักษ์ทรัพยากรป่าไม้และสัตว์ป่าในพื้นที่รอยต่อ 5 จังหวัด (ภาคตะวันออก)</t>
  </si>
  <si>
    <t>100 ไร่</t>
  </si>
  <si>
    <t>CTI04P001</t>
  </si>
  <si>
    <t>โครงการอนุรักษ์ทรัพยากรป่าไม้และสัตว์ป่าในพื้นที่ป่ารอยต่อ 5 จังหวัดอันเนื่องมากจากพระราชดำริ</t>
  </si>
  <si>
    <t>ส่งเสริมการอนุรักษ์ป่าไม้และสัตว์ป่าในพื้นที่</t>
  </si>
  <si>
    <t>กรมป่าไม้, กรมอุทยานแห่งชาติ สัตว์ป่า และพันธุ์พืช, กรมส่งเสริมสหกรณ์</t>
  </si>
  <si>
    <t>CTI08P002</t>
  </si>
  <si>
    <t>อนุรักษ์ทรัพยากรป่าไม้และสัตว์ในพื้นป่ารอยต่อ 5 จังหวัด บ้านเขาช่องลม บ้านเขาบ่อ บ้านบ่อไฟไหม้ บ้านคลองเตี้ย ตำบลพวา ตำบลฉมัน อำเภอแก่งหางแมว อำเภอมะขาม</t>
  </si>
  <si>
    <t>อำเภอแก่งหางแมว, อำเภอมะขาม</t>
  </si>
  <si>
    <t>พ.ศ.2536</t>
  </si>
  <si>
    <t>ส่งเสริมการเลี้ยงสัตว์ ฝึกอบรมความรู้ด้านการเลี้ยงสัตว์</t>
  </si>
  <si>
    <t>กรมปศุสัตว์ ส่งเสริมการเลี้ยงสัตว์ ฝึกอบรมความรู้ด้านการเลี้ยงสัตว์ เป็นอาชีพเสริมให้ราษฎร์มีรายได้เพิ่มขึ้น, กรมส่งเสริมการเกษตร, กรมประมง, กรมป่าไม้</t>
  </si>
  <si>
    <t>CCO01P016</t>
  </si>
  <si>
    <t>อ่างเก็บน้ำเขาละลากและระบบส่งน้ำท้ายอ่าง บ้านเทพประทาน ตำบลคลองตะเกรา อำเภอท่าตะเกียบ</t>
  </si>
  <si>
    <t>ท่าตะเกียบ</t>
  </si>
  <si>
    <t>1 มิถุนายน 2537</t>
  </si>
  <si>
    <t>เขื่อนดิน สันเขื่อนกว้าง 6 เมตร ยาว 937 เมตร สูง 14.5 เมตร ความจุ 2.5 ล้านลบ.ม พร้อมท่อส่งน้ำ</t>
  </si>
  <si>
    <t>3,000 ไร่</t>
  </si>
  <si>
    <t>CCO01P017</t>
  </si>
  <si>
    <t>ขุดลอกคลองเขาพริก 2 บ้านหนองขาหยั่ง ตำบลคลองตะเกรา อำเภอท่าตะเกียบ</t>
  </si>
  <si>
    <t>1 มิถุนายน 2537 31 ตุลาคม 2546</t>
  </si>
  <si>
    <t>ขุดลอกคลอง</t>
  </si>
  <si>
    <t>500 ไร่</t>
  </si>
  <si>
    <t>CCO01P018</t>
  </si>
  <si>
    <t>ขุดลอกคลองบ้านร่มโพธิ์ทอง บ้านร่มโพธิ์ทอง หมู่ที่ 7 ตำบลคลองตะเกรา อำเภอท่าตะเกียบ</t>
  </si>
  <si>
    <t>ขุดลอกคลอง 3 แห่ง และขุดสระเก็บน้ำ</t>
  </si>
  <si>
    <t>900 ไร่</t>
  </si>
  <si>
    <t>CBI01P017</t>
  </si>
  <si>
    <t>พัฒนาแหล่งน้ำป่าสิริเจริญวรรษ (ปรับปรุงแหล่งเก็บกักน้ำ) ตำบลพลูตาหลวง ตำบลบางเสร่ อำเภอสัตหีบ</t>
  </si>
  <si>
    <t>สัตหีบ</t>
  </si>
  <si>
    <t>12 กันยายน พ.ศ.2533</t>
  </si>
  <si>
    <t>พัฒนาแหล่งน้ำ</t>
  </si>
  <si>
    <t>CBI01P018</t>
  </si>
  <si>
    <t>อนุรักษ์ทรัพยากรป่าไม้และสัตว์ป่า ในพื้นที่รอยต่อ 5 จังหวัด (ภาคตะวันออก) ตำบลพลวงทอง อำเภอบ่อทอง</t>
  </si>
  <si>
    <t>บ่อทอง</t>
  </si>
  <si>
    <t>31 ตุลาคม พ.ศ.2546</t>
  </si>
  <si>
    <t>350 ไร่</t>
  </si>
  <si>
    <t>CBI03P001</t>
  </si>
  <si>
    <t>อนุรักษ์ทรัพยากรป่าไม้และสัตว์ป่า ในเขตพื้นที่ป่ารอยต่อ 5 จังหวัด ตำบลพลวงทอง อำเภอบ่อทอง</t>
  </si>
  <si>
    <t>พ.ศ.2536 1 มิถุนายน พ.ศ.2537 31 ตุลาคม พ.ศ.2546</t>
  </si>
  <si>
    <t>การอนุรักษ์ทรัพยากรป่าไม้และสัตว์ป่า ส่งเสริมการเลี้ยงสัตว์ฝึกอบรมความรู้ด้านการเลี้ยงสัตว์ เพื่อเป็นอาชีพเสริมให้ราษฎร์มีรายได้เพิ่มขึ้น</t>
  </si>
  <si>
    <t>กรมส่งเสริมการเกษตร ก</t>
  </si>
  <si>
    <t>CPM03P002</t>
  </si>
  <si>
    <t>พระราชเสาวนีย์สู่พสกนิกร หมู่บ้านรอบๆเขตรักษาพันธุ์สัตว์ป่า อำเภอเกษตรสมบูรณ์ อำเภอคอนสาร อำเภอหนองบัวแดง</t>
  </si>
  <si>
    <t>อำเภอเกษตรสมบูรณ์ อำเภอคอนสาร อำเภอหนองบัวแดง</t>
  </si>
  <si>
    <t>20 ธันวาคม พ.ศ. 2526</t>
  </si>
  <si>
    <t>ราษฎร 60 หมู่บ้าน รอบๆพื้นที่เขตรักษาพันธุ์สัตว์ป่าได้รับความรู้ ความเข้าใจเกี่ยวกับการอนุรักษ์สัตว์ป่าและทรัพยากรธรรมชาติ</t>
  </si>
  <si>
    <t>มหาวิทยาลัยขอนแก่น</t>
  </si>
  <si>
    <t>CPM04P001</t>
  </si>
  <si>
    <t>ส่งเสริมศิลปาชีพทุ่งกระมัง บ้านหนองหอย ตำบลกุดชุมแสง อำเภอหนองบัวแดง</t>
  </si>
  <si>
    <t>หนองบัวแดง</t>
  </si>
  <si>
    <t>สมเด็จพระนางเจ้าสิริกิติ์ พระบรมราชินีนาถ พระ บรมราชชนนีพันปีหลวง</t>
  </si>
  <si>
    <t>21 ธันวาคม พ.ศ. 2535</t>
  </si>
  <si>
    <t>ส่งเสริมอาชีพ ให้กับกลุ่มเกษตรกร ติดตามดูแลผู้ป่วย และนักเรียน ส่งเสริมและอนุรักษ์ วัฒนธรรมประเพณี</t>
  </si>
  <si>
    <t>กรมทหารช่างที่ 2 กองพลพัฒนาที่ 2</t>
  </si>
  <si>
    <t>TAK01P0010</t>
  </si>
  <si>
    <t>ระบบส่งน้ำต่อจากระบบฝั่งขวาเดิมของฝายวะเหล่ ตำบลรวมไทย อำเภอพบพระ</t>
  </si>
  <si>
    <t>พบพระ</t>
  </si>
  <si>
    <t>12 เมษายน พ.ศ. 2538</t>
  </si>
  <si>
    <t>ระบบส่งน้ำ</t>
  </si>
  <si>
    <t>1,500 ไร่</t>
  </si>
  <si>
    <t>TAK01P0011</t>
  </si>
  <si>
    <t>ขุดสระเก็บน้ำตามขั้นบันได ส่ายที่ 4D 5E 10J 5 สระ ตำบลคีรีราษฎร์ อำเภอพบพระ</t>
  </si>
  <si>
    <t>400 ไร่</t>
  </si>
  <si>
    <t>TAK01P0012</t>
  </si>
  <si>
    <t xml:space="preserve"> ขุดเจาะบาดาลบ้านรวมไทยพัฒนาเพิ่มเติม จำนวน 8 บ่อ ตำบลคีรีราษฎร์ อำเภอพบพระ</t>
  </si>
  <si>
    <t>บ่อบาดาล/อุปโภค-บริโภค</t>
  </si>
  <si>
    <t>TAK01P0013</t>
  </si>
  <si>
    <t>ฝายวะเหล่ (ระบบส่งน้ำต่อจากระบบฝั่งขวา) และจัดหาน้ำเพิ่มเติมให้อ่างเก็บน้ำผากระเชอ ตำบลรวมไทยพัฒนา อำเภอพบพระ</t>
  </si>
  <si>
    <t>ฝาย</t>
  </si>
  <si>
    <t>TAK01P0014</t>
  </si>
  <si>
    <t>ขุดสระเก็บน้ำตามระดับขั้นบันได สายที่ 12 L 2 สระ ตำบลคีรีราษฎร์ อำเภอพบพระ</t>
  </si>
  <si>
    <t>TAK01P0015</t>
  </si>
  <si>
    <t>. ขุดสระเก็บน้ำตามระดับขั้นบันได 11 แห่ง /ขุดสระเก็บน้ำตามระดับขั้นบันไดสายที่ 1A, 2B, 7G, 91 11 สระ บ้านรวมไทยพัฒนาที่ 11, 12, 13 ตำบลคีรีราษฎร์ อำเภอพบพระ</t>
  </si>
  <si>
    <t>ขุดสระเก็บน้ำ</t>
  </si>
  <si>
    <t>800 ไร่</t>
  </si>
  <si>
    <t>TAK01P0016</t>
  </si>
  <si>
    <t xml:space="preserve"> ระบบท่อส่งน้ำอ่างเก็บน้ำร่มเกล้า 1 ตำบลคีรีราษฎร์ อำเภอพบพระ</t>
  </si>
  <si>
    <t>2,000 ไร่</t>
  </si>
  <si>
    <t>TAK01P0017</t>
  </si>
  <si>
    <t xml:space="preserve"> จัดหาน้ำเพิ่มเติมให้อ่างเก็บน้ำห้วยน้ำเย็น บ้านรวมไทยพัฒนาที่ 8 ตำบลรวมไทยพัฒนา อำเภอพบพระ</t>
  </si>
  <si>
    <t>15 มีนาคม พ.ศ. 2543</t>
  </si>
  <si>
    <t>ก่อสร้างฝายคอนกรีตเสริมเหล็ก และระบบส่งน้ำพร้อมอาคารประกอบ</t>
  </si>
  <si>
    <t>TAK01P0018</t>
  </si>
  <si>
    <t>อ่างเก็บน้ำบ้านรวมไทยพัฒนา บ้านรวมไทยพัฒนา ตำบลคีรีราษฎร์ อำเภอพบพระ</t>
  </si>
  <si>
    <t>ก่อสร้างอ่างเก็บน้ำพร้อมระบบส่งน้ำ</t>
  </si>
  <si>
    <t>1,000 ไร่</t>
  </si>
  <si>
    <t>TAK01P0019</t>
  </si>
  <si>
    <t>ฝายห้วยผากระเซอพร้อมระบบส่งน้ำ บ้านเจริญมิตร ตำบลรวมไทยพัฒนา อำเภอพบพระ</t>
  </si>
  <si>
    <t>2 เมษายน พ.ศ. 2539</t>
  </si>
  <si>
    <t>ฝายทดน้ำพร้อมระบบส่งน้ำ</t>
  </si>
  <si>
    <t>TAK01P0021</t>
  </si>
  <si>
    <t>ฝายบ้านมะโอโต๊ะ 1 พร้อมระบบส่งน้ำ บ้านมะโอโก๊ะ ตำบลแม่จัน อำเภออุ้มผาง</t>
  </si>
  <si>
    <t>อุ้มผาง</t>
  </si>
  <si>
    <t>11 มีนาคม พ.ศ. 2542</t>
  </si>
  <si>
    <t>ก่อสร้างฝายทดน้ำและระบบท่อส่งน้ำ</t>
  </si>
  <si>
    <t>TAK01P0022</t>
  </si>
  <si>
    <t xml:space="preserve"> ฝายบ้านมะโอโต๊ะ 2 พร้อมระบบส่งน้ำ บ้านมะโอโต๊ะ ตำบลแม่จัน อำเภออุ้มผาง</t>
  </si>
  <si>
    <t>ก่อสร้างฝาย ทดน้ำและระบบท่อส่งน้ำ</t>
  </si>
  <si>
    <t>120 ไร่</t>
  </si>
  <si>
    <t>TAK01P0023</t>
  </si>
  <si>
    <t>ฝายบ้านมะโอโต๊ะ 3 บ้านมะโอโก๊ะ ตำบลแม่จัน อำเภออุ้มผาง</t>
  </si>
  <si>
    <t>90 ไร่</t>
  </si>
  <si>
    <t>TAK01P0024</t>
  </si>
  <si>
    <t>ฝายบ้านมะโอโต๊ะ 4 บ้านมะโอโก๊ะ ตำบลแม่จัน อำเภออุ้มผาง</t>
  </si>
  <si>
    <t>70 ไร่</t>
  </si>
  <si>
    <t>TAK01P0025</t>
  </si>
  <si>
    <t>จัดหาน้ำเพื่อการอุปโภคบริโภค บ้านรวมไทยพัฒนาที่ 9 และ 14 ตำบลคีรีราษฎร์ อำเภอพบพระ</t>
  </si>
  <si>
    <t>16 พฤศจิกายน พ.ศ. 2542</t>
  </si>
  <si>
    <t>อุปโภค-บริโภค</t>
  </si>
  <si>
    <t>TAK01P0026</t>
  </si>
  <si>
    <t>จัดหาน้ำเพื่อการอุปโภคบริโภค บ้านรวมไทยพัฒนาที่ 9 บ้านรวมไทยพัฒนา 9 อำเภอพบพระ</t>
  </si>
  <si>
    <t>สมเด็จพระนางเจ้าสิริกิติ์</t>
  </si>
  <si>
    <t>ก่อสร้างฝายทดน้ำพร้อมระบบท่อส่งน้ำ/อุปโภค-บริโภค</t>
  </si>
  <si>
    <t>TAK01P0027</t>
  </si>
  <si>
    <t xml:space="preserve"> จัดหาน้ำเพิ่มเติมให้อ่างเก็บน้ำผากระเชอ บ้านรวมไทยสามัคคี ตำบลรวมไทยพัฒนา อำเภอพบพระ</t>
  </si>
  <si>
    <t>จัดหาน้ำเพิ่มเติม</t>
  </si>
  <si>
    <t>700 ไร่</t>
  </si>
  <si>
    <t>TAK01P0028</t>
  </si>
  <si>
    <t>ฝายอุ้มเปี้ยมใหม่พร้อมระบบส่งน้ำ บ้านอุ้มเปี้ยม ตำบลคีรีราษฎร์ อำเภอพบพระ</t>
  </si>
  <si>
    <t>30 ธันวาคม พ.ศ. 2537</t>
  </si>
  <si>
    <t>ก่อสร้างฝายทดน้ำพร้อมระบบส่งน้ำ</t>
  </si>
  <si>
    <t>TAK01P0056</t>
  </si>
  <si>
    <t>โครงการจัดตั้งหมู่บ้านยามชายแดนอันเนื่องมาจากพระราชดำริ จังหวัดตาก (จัดหาถังกักเก็บน้ำสำหรับใช้ในการอุปโภคและบริโภค เพื่อช่วยเหลือราษฎรที่ประสบภัยแล้ง)</t>
  </si>
  <si>
    <t>22 มีนาคม 2545</t>
  </si>
  <si>
    <t>จัดหาถังกักเก็บน้ำสำหรับใช้ในการอุปโภคและบริโภค</t>
  </si>
  <si>
    <t>ราษฎรจำนวน ๑๔๐ ครัวเรือน มีน้ำสำหรับอุปโภค บริโภค และมีน้ำใช้เมื่อประสบภัยแล้ง</t>
  </si>
  <si>
    <t>TAK01P006</t>
  </si>
  <si>
    <t xml:space="preserve"> อ่างเก็บน้ำห้วยเพอะพะระบบส่งน้ำฝั่งซ้าย บ้านรวมไทยสามัคคี ตำบลพบพระ อำเภอพบพระ</t>
  </si>
  <si>
    <t>18 มีนาคม พ.ศ. 2536</t>
  </si>
  <si>
    <t>ระบบส่งน้ำด้วยท่อ</t>
  </si>
  <si>
    <t>TAK01P007</t>
  </si>
  <si>
    <t>ระบบส่งน้ำฝั่งซ้ายอ่างเก็บน้ำห้วยชิบาโบ/จัดหาน้ำเพิ่มเติมให้อ่างเก็บน้ำห้วยชิบาโบ บ้านห้วยชิบาโบ ตำบลคีรีราษฎร์ อำเภอพบพระ</t>
  </si>
  <si>
    <t>TAK01P008</t>
  </si>
  <si>
    <t>ระบบประปาโรงเรียนบ้านรวมไทยพัฒนา 2 ตำบลรวมไทย อำเภอพบพระ</t>
  </si>
  <si>
    <t>12 มีนาคม พ.ศ. 2537</t>
  </si>
  <si>
    <t>ประปาชนบท/อุปโภค-บริโภค</t>
  </si>
  <si>
    <t>TAK01P009</t>
  </si>
  <si>
    <t>. ระบบส่งน้ำฝั่งขวาของอ่างเก็บน้ำห้วยน้ำเย็น ตำบลรวมไทย อำเภอพบพระ</t>
  </si>
  <si>
    <t>TAK03P002</t>
  </si>
  <si>
    <t xml:space="preserve"> โครงการปลูกไผ่เพื่อฟื้นฟูสภาพ ป่าไม้ในพืนที่โครงการฯ ภาคเหนือ</t>
  </si>
  <si>
    <t xml:space="preserve">31 มกราคม พ.ศ. 2548 </t>
  </si>
  <si>
    <t>การฟื้นฟูสภาพ ป่าไม้2,280 ไร่ราษฎรมีรายได้จากการ จ้างแรงงานปลูกและดูแลรักษาต้นไผ่</t>
  </si>
  <si>
    <t>สำนักราชเลขาธิการกองทัพภาคที่3</t>
  </si>
  <si>
    <t>TAK03P003</t>
  </si>
  <si>
    <t>โครงการคืนชีวิตกล้วยไม้ไทยไพรพฤกษ์อันเนื่องมาจากพระราชดำริ</t>
  </si>
  <si>
    <t>22 มกราคม พ.ศ. 2535    22 เมษายน พ.ศ. 2539</t>
  </si>
  <si>
    <t>คืนชีวิตกล้วยไม้ไทย ไพรพฤกษ์</t>
  </si>
  <si>
    <t>สำนักงานคืนชีวิตกล้วยไม้ไทยไพรพฤกษ์                มหาวิทยาลัยแม่โจ้กองทัพภาคที่3</t>
  </si>
  <si>
    <t>TAK03P004</t>
  </si>
  <si>
    <t>โครงการอนุรักษ์สภาพป่าแม่ตื่นอันเนื่องมาจากพระราชดำริ อำเภอแม่ระมาด จังหวัดตาก</t>
  </si>
  <si>
    <t>แม่ระมาด</t>
  </si>
  <si>
    <t>9 กุมภาพันธ์ 2554</t>
  </si>
  <si>
    <t>อนุรักษ์สภาพป่า</t>
  </si>
  <si>
    <t>ประชากรในพื้นที่ โครงการ จำนวน 4 สถานีประชากร ทั้งหมด  2,786 คน 623 ครัวเรือน ได้รับประโยชน์ในการอนุรักษ์และฟื้นฟู สภาพป่าจำนวนพื้นที่รวมทังหมด 332,362 ไร</t>
  </si>
  <si>
    <t>กรมอุทยานแห่งชาติสัตว์ป่าและพันธุ์พืช</t>
  </si>
  <si>
    <t>TAK04P002</t>
  </si>
  <si>
    <t xml:space="preserve"> โครงการส่งเสริมศิลปาชีพในพื้นที่โครงการจดที่อยู่อาศัยและพื้นที่ทำกิน คีรีราษฎร อำเภอพบพระ</t>
  </si>
  <si>
    <t>ช่วยเหลือราษฎร ให้มีแหล่งผลิตอาหารชุมชน เป็นแหล่งจ้างแรงงาน และให้ความรู้ด้านการเกษตรที่ถูกต้องตามหลักวิชาการ ซึ่งราษฎรสามารถนำไปปรับใช้ในที่ดิน</t>
  </si>
  <si>
    <t>TAK08P001</t>
  </si>
  <si>
    <t xml:space="preserve">โครงการพัฒนาราษฎรชาวไทยภูเขา บ้านมะโอโค๊ะ ตำบลแม่จัน อำเภออุ้มผาง </t>
  </si>
  <si>
    <t>พัฒนาคุณภาพชีวิต</t>
  </si>
  <si>
    <t>TAK08P002</t>
  </si>
  <si>
    <t>โครงการจัดที่อยู่อาศัยและพื้นที่ ทำกินคีรีราษฎร์ บ้านป่าคาเก่า บ้านคีรีราษฎร์ บ้านรวมไทยพัฒนา ที่ 3 บ้านพะดี บ้านรวมไทยพัฒนาที่ 9 บ้านรวมไทยพัฒนาที่ 14 ตำบล รวมไทยพัฒนา ตำบลรวมไทย พัฒนาที่ 15 ตำบลวาเลย์ อำเภอพบพระ</t>
  </si>
  <si>
    <t>14 มีนาคม พ.ศ. 2543</t>
  </si>
  <si>
    <t>สิ่งแวดล้อม</t>
  </si>
  <si>
    <t>1,511 ไร่</t>
  </si>
  <si>
    <t>กรมป่าไม้, กองทัพภาคที่ 3</t>
  </si>
  <si>
    <t>TAK08P003</t>
  </si>
  <si>
    <t xml:space="preserve"> พัฒนาที่อยู่อาศัยและพื้นที่ ทำกินคีรีราษฎร์ ตำบลคีรีราษฎร์ อำเภอพบพระ</t>
  </si>
  <si>
    <t>สร้างจิตสำนึก, ดูแลรักษา ป้องกัน การบุกรุกป่า</t>
  </si>
  <si>
    <t>กรมอุทยานแห่งชาติ สัตว์ป่า และพันธุ์พืช</t>
  </si>
  <si>
    <t>NPT02P001</t>
  </si>
  <si>
    <t>ทดลองและวิจัยพันธุ์ไหมเพื่อผลิตไข่ไหมสำหรับทำพันธุ์</t>
  </si>
  <si>
    <t>ธันวาคม 2525</t>
  </si>
  <si>
    <t>ศึกษา วิจัยพันธุ์ไหมเพื่อผลิตไข่ไหมสำหรับทำพันธุ์</t>
  </si>
  <si>
    <t>ได้พันธุ์ไหมที่มีคุณภาพนำไปส่งเสริมขยายผลในการประกอบอาชีพของราษฎร</t>
  </si>
  <si>
    <t>มหาวิทยาลัยเกษตรศาสตร์ วิทยาเขตกำแพงแสน</t>
  </si>
  <si>
    <t>NPM01P040</t>
  </si>
  <si>
    <t>อ่างเก็บน้ำห้วยบัง ตำบลปลาปาก อำเภอปลาปาก</t>
  </si>
  <si>
    <t>ปลาปาก</t>
  </si>
  <si>
    <t>เป็นอ่างเก็บน้ำขนาดกลาง ความจุ 0280 ลูกบาศก์เมตร มีทางระบายน้ำ 1 แห่ง คลองสายส่งน้ำใหญ่ 2 สาย ยาว 600 เมตร</t>
  </si>
  <si>
    <t>NPM01P041</t>
  </si>
  <si>
    <t>อ่างเก็บน้ำห้วยดงน้อย ตำบลวังตามัว อำเภอเมือง</t>
  </si>
  <si>
    <t>เมือง</t>
  </si>
  <si>
    <t>8 มิถุนายน พ.ศ. 2535</t>
  </si>
  <si>
    <t>เป็นโครงการก่อสร้างอ่างเก็บน้ำขนาดเล็ก ทำนบดินยาว 440 เมตร หลังทำนบดินกว้าง 5.00 เมตร จุดสูงสุด 7.05 เมตร มีทางระบายน้ำ 1 แห่ง และคลองน้ำที่ฝั่งขวายาวประมาณ 15 เมตร</t>
  </si>
  <si>
    <t>NPM01P042</t>
  </si>
  <si>
    <t>อ่างเก็บน้ำห้วยบง ตำบลมหาชัย อำเภอเมือง</t>
  </si>
  <si>
    <t>พ.ศ. 2537</t>
  </si>
  <si>
    <t>เป็นอ่างเก็บน้ำขนาดเล็ก มีทางระบายน้ำ 1 แห่ง ท่อส่งน้ำ 1 แห่ง</t>
  </si>
  <si>
    <t>NPM01P043</t>
  </si>
  <si>
    <t>อ่างเก็บน้ำห้วยอ้วน ตำบลหาดแพง อำเภอศรีสงคราม</t>
  </si>
  <si>
    <t>ศรีสงคราม</t>
  </si>
  <si>
    <t>สมเด็จพระนางเจ้าสิริกิติ์ พระบรมราชินีนาถ พระบรมราชชนนีพันปีหลวง 18 พฤศจิกายน พ.ศ. 2542</t>
  </si>
  <si>
    <t>เป็นอ่างเก็บน้ำขนาดกลาง ความจุ 5.2 ล้านลูกบาศก์เมตร มีทางระบายน้ำ 1 แห่ง ส่งน้ำช่วยเหลือราษฎรสำหรับอุปโภคบริโภคและการเกษตร</t>
  </si>
  <si>
    <t>NPM01P046</t>
  </si>
  <si>
    <t>ฝายบ้านโคกสูง ตำบลโคกสูง อำเภอปลาปาก</t>
  </si>
  <si>
    <t>7 พฤศจิกายน พ.ศ. 2544</t>
  </si>
  <si>
    <t>สร้างฝายน้ำล้นคอนกรีตเสริมเหล็กเก็บกักน้ำในลำห้วย โดยขุดด้านหน้าฝายยาว 1.2 เมตร พื้นที่ 1,000 ไร่</t>
  </si>
  <si>
    <t>NPM01P047</t>
  </si>
  <si>
    <t>ฝายบ้านฮ่องโจด ตำบลโคกสูง อำเภอปลาปาก</t>
  </si>
  <si>
    <t>สมเด็จพระนางเจ้าสิริกิติ์ พระบรมราชินีนาถ พระบรมราชชนนีพันปีหลวง 7 พฤศจิกายน พ.ศ. 2544</t>
  </si>
  <si>
    <t>สร้างฝายน้ำล้นคอนกรีตเสริมเหล็ก โดยขุดด้านหน้าฝายยาว 900 เมตร พื้นที่ 500 ไร่</t>
  </si>
  <si>
    <t>NPM01P048</t>
  </si>
  <si>
    <t>จัดหาน้ำช่วยเหลือราษฎร บ้านแค (พัฒนาหนองคาด) บ้านแค ตำบลสามผง อำเภอศรีสงคราม</t>
  </si>
  <si>
    <t>สมเด็จพระนางเจ้าสิริกิติ์ พระบรมราชินีนาถ พระบรมราชชนนีพันปีหลวง (ฎีกา) 14 พฤศจิกายน พ.ศ. 2545</t>
  </si>
  <si>
    <t>จัดหาน้ำช่วยเหลือราษฎรบ้านแค พื้นที่รับประโยชน์ 1,000 ไร่</t>
  </si>
  <si>
    <t>NPM01P049</t>
  </si>
  <si>
    <t>จัดหาแหล่งน้ำช่วยเหลือ หมู่บ้านเศรษฐกิจพอเพียง ตำบลบ้านแก้ง อำเภอนาแก</t>
  </si>
  <si>
    <t>นาแก</t>
  </si>
  <si>
    <t>12 พฤศจิกายน พ.ศ. 2546</t>
  </si>
  <si>
    <t>จัดหาแหล่งน้ำช่วยเหลือหมู่บ้านเศรษฐกิจพอเพียง พื้นที่รับประโยชน์ 80 ไร่</t>
  </si>
  <si>
    <t>NPM01P050</t>
  </si>
  <si>
    <t>ฝายห้วยวังม่วง ตำบลบ้านแก้ง อำเภอนาแก</t>
  </si>
  <si>
    <t>ก่อสร้างฝายเพื่อช่วยเหลือแหล่งน้ำในการเกษตรและอุปโภค-บริโภค เพาะปลูก 200 ไร่</t>
  </si>
  <si>
    <t>NPM01P051</t>
  </si>
  <si>
    <t>ปรับปรุงฝายทดน้ำ ห้วยหินชะแนน ตำบลมหาชัย อำเภอปลาปาก</t>
  </si>
  <si>
    <t>สมเด็จพระนางเจ้าสิริกิติ์ พระบรมราชินีนาถ พระบรมราชชนนีพันปีหลวง (ฎีกา) 12 พฤศจิกายน พ.ศ. 2546</t>
  </si>
  <si>
    <t>ปรับปรุงฝายน้ำล้นเดิมเพื่อช่วยเหลือราษฎรให้มีแหล่งน้ำเพื่อการอุปโภค-บริโภค พื้นที่ 50 ไร่</t>
  </si>
  <si>
    <t>NPM01P052</t>
  </si>
  <si>
    <t>ทำนบดินห้วยวังหว้า ตำบลมหาชัย อำเภอปลาปาก</t>
  </si>
  <si>
    <t>สร้างทำนบดินและอาคารระบายน้ำล้นเพื่อการอุปโภค - บริโภค เสริมการเพาะปลูกและเลี้ยงสัตว์ มีพื้นที่ได้รับประโยชน์ 350 ไร่ ราษฎร 1 หมู่บ้าน 85 ครอบครัว</t>
  </si>
  <si>
    <t>NPM01P053</t>
  </si>
  <si>
    <t>โครงการฟาร์มตัวอย่างฯ บ้านทางหลวง กิจกรรมจัดหาน้ำ ส่งเสริมอาชีพ บ้านแก้ง ตำบลทางหลวง อำเภอนาแก 55.1 โครงการฟาร์มตัวอย่างฯ บ้านทางหลวง ต.บ้านแก้ง อ.นาแก จ.นครพนม</t>
  </si>
  <si>
    <t>สมเด็จพระนางเจ้าสิริกิติ์ พระบรมราชินีนาถ พระบรมราชชนนีพันปีหลวง 12 พฤศจิกายน พ.ศ. 2546</t>
  </si>
  <si>
    <t>ขยายคลองส่งน้ำจากอ่างเก็บน้ำห้วยก้านเหลืองเข้าสระเก็บน้ำในโครงการ ปลูกพืช เลี้ยงสัตว์ เพาะเห็ด พื้นที่การเกษตร 200 ไร่</t>
  </si>
  <si>
    <t>สำนักราชเลขาธิการ หน่วยบัญชาการทหารพัฒนา กองบัญชาการทหารสูงสุด</t>
  </si>
  <si>
    <t>NPM01P054</t>
  </si>
  <si>
    <t>โครงการหมู่บ้านเศรษฐกิจ-พอเพียง อำเภอนาแก</t>
  </si>
  <si>
    <t>ส่งเสริมอาชีพด้านหม่อนไหม ปรับปรุงดินเพื่อเพาะปลูก ปลูกหญ้าแฝก พื้นที่การเกษตร 200 ไร่</t>
  </si>
  <si>
    <t>กรมหม่อนไหม กรมพัฒนาที่ดิน</t>
  </si>
  <si>
    <t>NPM01P055</t>
  </si>
  <si>
    <t>จัดหาน้ำช่วยเหลือพื้นที่การเกษตร 360 ไร่ และน้ำอุปโภค-บริโภคแก่ราษฎร 125 ครัวเรือน 623 คน</t>
  </si>
  <si>
    <t>NPM01P056</t>
  </si>
  <si>
    <t>ฝายห้วยเม็ก ตำบลมหาชัย อำเภอปลาปาก</t>
  </si>
  <si>
    <t>สมเด็จพระนางเจ้าสิริกิติ์ พระบรมราชินีนาถ พระบรมราชชนนีพันปีหลวง 12 พฤศจิกายน พ.ศ. 2547</t>
  </si>
  <si>
    <t>ก่อสร้างฝายน้ำล้นมีประตูปิด-เปิดเก็บกักน้ำไว้ในลำห้วย ความจุ 26,600 ลูกบาศก์เมตร ช่วยเหลือราษฎรให้มีน้ำเพื่อกาอุปโภคบริโภค</t>
  </si>
  <si>
    <t>NPM01P057</t>
  </si>
  <si>
    <t>ขุดลอกห้วยวังหิน ตำบลมหาชัย อำเภอปลาปาก</t>
  </si>
  <si>
    <t>สมเด็จพระนางเจ้าสิริกิติ์ พระบรมราชินีนาถ พระบรมราชชนนีพันปีหลวง 12 พฤศจิกายน พ.ศ. 2548</t>
  </si>
  <si>
    <t xml:space="preserve">เป็นการช่วยเหลือราษฎร จำนวน 85 ครัวเรือน 449 คน ให้มีน้ำพื่อการอุปโภค-บริโภค สามารถส่งน้ำสนับสนุนพื้นที่การเกษตรได้ 130 ไร่และบรรเทาปัญหาภาวะฝนทิ้งช่วง ท าให้ราษฎรมีน้ำใช้สำหรับทางการเพาะปลูกได้ตลอดปี </t>
  </si>
  <si>
    <t>NPM01P058</t>
  </si>
  <si>
    <t>ฝายห้วยโคนนาเดื่อ อำเภอศรีสงคราม</t>
  </si>
  <si>
    <t>สมเด็จพระนางเจ้าสิริกิติ์ พระบรมราชินีนาถ พระบรมราชชนนีพันปีหลวง 12 พฤศจิกายน พ.ศ. 2549</t>
  </si>
  <si>
    <t>29 ธันวาคม พ.ศ. 2547</t>
  </si>
  <si>
    <t>ก่อสร้างอาคารฝายคอนกรีต มีอาคารหัวงานและอาคารประกอบ 205 ครัวเรือน 830 คน มีแหล่งน้้ำใช้ทำการเกษตรและอุปโภค – บริโภค พื้นที่ 500 ไร่</t>
  </si>
  <si>
    <t>NPM01P059</t>
  </si>
  <si>
    <t>อ่างเก็บน้ำห้วยหนองดุก ตำบลนาเดื่อ อำเภอศรีสงคราม</t>
  </si>
  <si>
    <t>สมเด็จพระนางเจ้าสิริกิติ์ พระบรมราชินีนาถ พระบรมราชชนนีพันปีหลวง 12 พฤศจิกายน พ.ศ. 2550</t>
  </si>
  <si>
    <t>ก่อสร้างอ่างเก็บน้ำและอาคารทางระบายน้ำพื้นที่ 500 ไร่</t>
  </si>
  <si>
    <t>NPM01P060</t>
  </si>
  <si>
    <t xml:space="preserve">โครงการฟาร์มตัวอย่างหนองปลาค้อเฒ่า ตำบลกุตาไก้ อำเภอปลาปาก
</t>
  </si>
  <si>
    <t>สมเด็จพระนางเจ้าสิริกิติ์ พระบรมราชินีนาถ พระบรมราชชนนีพันปีหลวง 12 พฤศจิกายน พ.ศ. 2551</t>
  </si>
  <si>
    <t>28 พฤศจิกายน พ.ศ. 2548</t>
  </si>
  <si>
    <t>สร้างอาคารระบายน้ำแบบ 2 ทาง พื้นที่รับประโยชน์ 900 ไร่ เพื่อเป็นแหล่งผลิตอาหารให้ปลอดจากสารเคมีเป็นแหล่งเรียนรู้แหล่งท่องเที่ยว</t>
  </si>
  <si>
    <t>NPM01P061</t>
  </si>
  <si>
    <t>พัฒนาแหล่งน้ำชุมชนห้วยแคน ตำบลโคกสว่าง อำเภอปลาปาก</t>
  </si>
  <si>
    <t>สมเด็จพระนางเจ้าสิริกิติ์ พระบรมราชินีนาถ พระบรมราชชนนีพันปีหลวง 12 พฤศจิกายน พ.ศ. 2552</t>
  </si>
  <si>
    <t>พัฒนาแหล่งน้ำชุมชนห้วยแคนเพื่อช่วยเหลือราษฎรให้มีแหล่งน้ำเพื่อการอุปโภคบริโภคพื้นที่ 250 ไร่</t>
  </si>
  <si>
    <t>NPM01P062</t>
  </si>
  <si>
    <t>งานพัฒนาแหล่งน้ำในฟาร์มตัวอย่างฯหนองปลาค้อเฒ่าบ้านโพนทา ตำบลกุตาไก้ อำเภอปลาปาก</t>
  </si>
  <si>
    <t>สมเด็จพระนางเจ้าสิริกิติ์ พระบรมราชินีนาถ พระบรมราชชนนีพันปีหลวง 12 พฤศจิกายน พ.ศ. 2553</t>
  </si>
  <si>
    <t>แก้ไขและบรรเทาปัญหาน้ำท่วมขัง ฤดูน้ำหลากให้แก่พื้นที่โครงการฟาร์มตัวอย่าง เนื้อที่ 900 ไร่ และพื้นที่ใกล้เคียง เก็บกักน้ าในฤดูแล้ง 340 ไร่</t>
  </si>
  <si>
    <t>NPM01P063</t>
  </si>
  <si>
    <t xml:space="preserve">ฝายทดน้ำห้วยอีเลิง ตำบลมหาชัย อำเภอปลาปาก
</t>
  </si>
  <si>
    <t>สมเด็จพระนางเจ้าสิริกิติ์ พระบรมราชินีนาถ พระบรมราชชนนีพันปีหลวง 12 พฤศจิกายน พ.ศ. 2554</t>
  </si>
  <si>
    <t>ก่อสร้างฝายทดน้ำขนาดเล็ก เพื่อเก็บกักน้ำไว้ในลำห้วยและบริเวณหน้าฝายน้ำล้นเพื่อช่วยเหลือราษฎรให้มีน้ำเพื่อการอุปโภค-บริโภค</t>
  </si>
  <si>
    <t>NPM01P064</t>
  </si>
  <si>
    <t>อ่างเก็บน้ำห้วยบง ตำบลมหาชัย อำเภอปลาปาก</t>
  </si>
  <si>
    <t>สมเด็จพระนางเจ้าสิริกิติ์ พระบรมราชินีนาถ พระบรมราชชนนีพันปีหลวง 12 พฤศจิกายน พ.ศ. 2555</t>
  </si>
  <si>
    <t>ก่อสร้างอ่างเก็บน้ำขนาดเล็ก ทางระบายน้ำ 1 แห่งพร้อมท่อส่งน้ำ</t>
  </si>
  <si>
    <t>NPM01P065</t>
  </si>
  <si>
    <t xml:space="preserve">พัฒนาแหล่งน้ำชุมชน (วังหิน) บ้านนาอุดม ตำบลมหาชัย อำเภอปลาปาก
</t>
  </si>
  <si>
    <t>สมเด็จพระนางเจ้าสิริกิติ์ พระบรมราชินีนาถ พระบรมราชชนนีพันปีหลวง 12 พฤศจิกายน พ.ศ. 2556</t>
  </si>
  <si>
    <t>เป็นงานขุดลอกห้วยเพื่อเพิ่มปริมาณน้ำที่เก็บกัก เพื่อให้ราษฎร สามารถทำการเพาะปลูก และเพิ่มผลผลิต ทางการเกษตรได้มากยิ่งขึ้น อีกทั้งเป็นแหล่งน้ำเสริมสำหรับปลูกพืชผักสวนครัวเป็นรายได้เสริมทำให้มีรายได้เพิ่มขึ้น ส่งผลให้ราษฎรมีชีวิตความเป็นอยู่ดีขึ้น</t>
  </si>
  <si>
    <t>NPM01P066</t>
  </si>
  <si>
    <t xml:space="preserve">อ่างเก็บน้ำห้วยบ่งหมากโมงบ้านคำสว่างน้อย ตำบลวังตามัว อำเภอเมือง
</t>
  </si>
  <si>
    <t>เมืองนครพนม</t>
  </si>
  <si>
    <t>สมเด็จพระนางเจ้าสิริกิติ์ พระบรมราชินีนาถ พระบรมราชชนนีพันปีหลวง 12 พฤศจิกายน พ.ศ. 2557</t>
  </si>
  <si>
    <t>18 มิถุนายน พ.ศ. 2535</t>
  </si>
  <si>
    <t>เป็นอ่างเก็บน้ำขนาดกลาง ความจุ2.190 ลูกบาศก์เมตรมีทางระบายน้ำ 1 แห่ง คลองสายส่งน้ำใหญ่ 2 สาย ยาว 375 เมตร คลองซอย 1 สาย ยาว 650 เมตร</t>
  </si>
  <si>
    <t>NPM01P067</t>
  </si>
  <si>
    <t xml:space="preserve">ขุดสระน้ำเพื่อการเกษตรตามแนวพระราชดำริ“ทฤษฎีใหม่”บ้านทันสมัย ตำบลมหาชัย อำเภอปลาปาก </t>
  </si>
  <si>
    <t>สมเด็จพระนางเจ้าสิริกิติ์ พระบรมราชินีนาถ พระบรมราชชนนีพันปีหลวง 12 พฤศจิกายน พ.ศ. 2558</t>
  </si>
  <si>
    <t>28 พฤศจิกายน พ.ศ. 2541</t>
  </si>
  <si>
    <t xml:space="preserve">ขุดสระจำนวน 25 สระ ให้แก่ราษฎรในพื้นที่จำนวน 25 ครัวเรือน 125 คน พื้นที่การเกษตร 226 ไร่ </t>
  </si>
  <si>
    <t>NPM01P078</t>
  </si>
  <si>
    <t>โครงการพัฒนาหนองคำไฮบ้าน นาโอ ตำบลนาเดื่อ อำเภอศรีสงคราม</t>
  </si>
  <si>
    <t>29 ธันวาคม 2547</t>
  </si>
  <si>
    <t>ขุดลอกพร้อมทำคันปิดกั้นน้ำ</t>
  </si>
  <si>
    <t>NPM02P002</t>
  </si>
  <si>
    <t>ปรับปรุงดินด้วยอินทรีย์วัตถุ บ้านหนองบัว ตำบลมหาชัย อำเภอปลาปาก</t>
  </si>
  <si>
    <t>ไถกลบวัชพืชเพื่อเพิ่มอินทรีย์วัตถุให้แก่ราษฎรในพื้นที่ จำนวน 19 ราย มีพื้นที่ 100 ไร่</t>
  </si>
  <si>
    <t>กรมพัฒนาที่ดิน</t>
  </si>
  <si>
    <t>NPM04P001</t>
  </si>
  <si>
    <t>บ้านเล็กในป่าใหญ่ (ป่ารักน้ำ) ตำบลมหาชัย อำเภอปลาปาก</t>
  </si>
  <si>
    <t>ถ่ายทอดเทคโนโลยีองค์ความรู้การผลิตพืช, ฝึกอบรมการปฏิบัติดูแลรักษา การผลิต เพื่อจัด ทำแปลงต้นแบบ การผลิตพืชอาหารแบบผสมผสาน</t>
  </si>
  <si>
    <t>พื้นที่รับประโยชน์ 1,200 ไร่</t>
  </si>
  <si>
    <t>กรมวิชาการเกษตร</t>
  </si>
  <si>
    <t>NPM04P002</t>
  </si>
  <si>
    <t>ศูนย์ศิลปาชีพบ้านทันสมัย ตำบลมหาชัย อำเภอปลาปาก</t>
  </si>
  <si>
    <t>23 สิงหาคม พ.ศ. 2535</t>
  </si>
  <si>
    <t>ส่งเสริมอาชีพด้านการเกษตรตลอดจนการจ้างงานต่าง และส่งเสริมคุณธรรม จริยธรรม น้อมนำปรัชญาเศรษฐกิจพอเพียง ราษฎรที่อาศัยอยู่ในบริเวณศูนย์ฯ</t>
  </si>
  <si>
    <t>กรมป่าไม้, สำนักราชเลขาธิการ, กองทัพภาคที่ 2</t>
  </si>
  <si>
    <t>NPM04P003</t>
  </si>
  <si>
    <t>ศูนย์ศิลปาชีพบ้านหาดแพง ตำบลหาดแพง อำเภอศรีสงคราม</t>
  </si>
  <si>
    <t>17 พฤศจิกายน พ.ศ. 2538</t>
  </si>
  <si>
    <t>จัดตั้งกลุ่มทอผ้าไหมและผ้าฝ้าย สมาชิก 198 คน กลุ่มจักสาน 14 คน กลุ่มปักผ้า 25 คน กลุ่มปุ๋ยอินทรีย์ชีวภาพ 21 คน กลุ่มผู้เลี้ยงโค และกลุ่มผู้เลี้ยงปลาในกระชัง</t>
  </si>
  <si>
    <t>กองทัพภาคที่ 2 กองพันทหารราบที่ 3 กรมทหารราบที่ 3 กรมปศุสัตว์</t>
  </si>
  <si>
    <t>NPM05P001</t>
  </si>
  <si>
    <t>อาหารปลอดภัยเด็กไทยฉลาดและการดำเนินงานโรงเรียนส่งเสริมสุขภาพ ตำบลโรงเรียน ตชด.,โรงเรียนสังกัด สพท.  และเอกชน อำเภอนาใน อำเภอหนองเทา อำเภอนาทม อำเภอดอนเตย อำเภอโพนสวรรค์ อำเภท่าอุเทน อำเภอนาทม อำเภอเมืองนครพนม อำเภอปลาปาก อำเภอเรณูนคร อำเภอธาตุพนม อำเภอนาแก อำเภอวังยาง อำเภอท่าอุเทน</t>
  </si>
  <si>
    <t>27 เมษายน พ.ศ. 2536</t>
  </si>
  <si>
    <t xml:space="preserve">จัดประชุมผู้บริหาร/คณะและเจ้าหน้าที่สาธารณสุขและวิเคราะห์สถานการณ์ในระดับจังหวัด,จัดอบรมพัฒนาศักยภาพส่งเสริมภาวะโภชนาการและจัดทำโครงการอาหารกลางวันในโรงเรียนนำร่องอำเภอละ 1 โรงเรียน รวม 12 โรงเรียน
</t>
  </si>
  <si>
    <t>ช่วยเหลือราษฎร จำนวน 713 ครัวเรือน</t>
  </si>
  <si>
    <t>สำนักงานหลักประกันสุขภาพแห่งชาติ</t>
  </si>
  <si>
    <t>NPM06P001</t>
  </si>
  <si>
    <t>ฟาร์มตัวอย่างตามพระราชดำริ (งานก่อสร้างถนน) ตำบลบ้านแก้ง อำเภอปลาปาก</t>
  </si>
  <si>
    <t>12 พฤศจิกายน พ.ศ. 2546 28 พฤศจิกายน พ.ศ. 2548</t>
  </si>
  <si>
    <t>เป็นการอำนวยความสะดวกให้แก่ประชาชนและเจ้าหน้าที่ในการสัญจรเข้า-ออกพื้นที่</t>
  </si>
  <si>
    <t>กองบัญชาการทหารสูงสุด</t>
  </si>
  <si>
    <t>NPM07P001</t>
  </si>
  <si>
    <t xml:space="preserve">โรงเรียน ตชด. ชูทิศวิทยา หมู่ที่ 8 ตำบลหนองเทา อำเภอท่าอุเทน จังหวัดนครพนม
</t>
  </si>
  <si>
    <t>ท่าอุเทน</t>
  </si>
  <si>
    <t>ให้การศึกษาแก่ประชาชนในพื้นที่ทุรกันดาร</t>
  </si>
  <si>
    <t xml:space="preserve">กองบัญชาการตำรวจตระเวนชายแดน
</t>
  </si>
  <si>
    <t>NPM07P002</t>
  </si>
  <si>
    <t>โรงเรียน ตชด.บ้านหาดทรายเพ หมู่ที่ 5 ตำบลหนองเทา อำเภอท่าอุเทน จังหวัดนครพนม</t>
  </si>
  <si>
    <t xml:space="preserve">ให้การศึกษาแก่ประชาชนในพื้นที่ทุรกันดาร
</t>
  </si>
  <si>
    <t>NPM07P003</t>
  </si>
  <si>
    <t>ศูนย์การเรียนรู้ ตชด. บ้านนากระเสริม หมู่ที่ 10 ตำบลพนอม อำเภอท่าอุเทน จังหวัดนครพนม</t>
  </si>
  <si>
    <t>NPM07P004</t>
  </si>
  <si>
    <t xml:space="preserve">โรงเรียน ตชด. ช่างกลปทุมวันอนุสรณ์ 8 หมู่ที่ 6 ตำบลดอนเตย อำเภอนาทม จังหวัดนครพนม
</t>
  </si>
  <si>
    <t>นาทม</t>
  </si>
  <si>
    <t>NPM07P005</t>
  </si>
  <si>
    <t>โรงเรียน ตชด. บ้านนาสามัคคี หมู่ที่ 12 ตำบลนาทม อำเภอนาทม จังหวัดนครพนม</t>
  </si>
  <si>
    <t>NPM07P006</t>
  </si>
  <si>
    <t>โรงเรียน ตชด. บ้านหนองดู่ หมู่ที่ 7 ตำบลนาใน อ าเภอโพนสวรรค์ จังหวัดนครพนม</t>
  </si>
  <si>
    <t>โพนสวรรค์</t>
  </si>
  <si>
    <t>ให้การศึกษาแก่ประชาชนในพื้นที่ทุรกันดา</t>
  </si>
  <si>
    <t>NPM07P007</t>
  </si>
  <si>
    <t xml:space="preserve">โรงเรียน ตชด. คอนราดเฮงเค็ล หมู่ที่ 6 ตำบลนาใน อำเภอโพนสวรรค์ จังหวัดนครพนม
</t>
  </si>
  <si>
    <t>NPM07P008</t>
  </si>
  <si>
    <t xml:space="preserve">ศูนย์การเรียนรู้ ตชด. บ้านปากห้วยม่วง หมู่ที่ 2 ตำบลนาเข อำเภอบ้านแพง จังหวัดนครพนม
</t>
  </si>
  <si>
    <t>บ้านแพง</t>
  </si>
  <si>
    <t>NPM08P002</t>
  </si>
  <si>
    <t>การส่งเสริมกิจกรรมสหกรณ์นักเรียนตามพระราชดาริสมเด็จพระเทพรัตนราชสุดาฯ สยามบรมราชกุมารี โรงเรียน ตชด.บ้านหนองดู่ ตำบลหนองดู่/นาใน อำเภอโพนสวรรค์</t>
  </si>
  <si>
    <t>30 พฤษภาคม พ.ศ. 2538</t>
  </si>
  <si>
    <t>จัดทำคู่มือครูเพื่อใช้ประกอบการเรียนการสอน,จัดทำคู่มือนักเรียนเพื่อใช้ประกอบการเรียน,อบรมครูตำรวจตระเวนชายแดนทุกคนให้มีความรู้และทักษะในการจัดการเรียนการสอน</t>
  </si>
  <si>
    <t xml:space="preserve">กรมส่งเสริมสหกรณ์
</t>
  </si>
  <si>
    <t>NMA04P001</t>
  </si>
  <si>
    <t>ศูนย์การพัฒนาพื้นที่ท้ายอ่างเก็บน้ำลำปลายมาศฯ บ้านราษฎรบูรณะ ตำบลบ้านราษฎร์ อำเภอเสิงสาง</t>
  </si>
  <si>
    <t>เสิงสาง</t>
  </si>
  <si>
    <t>ส่งเสริมอาชีพและเป็นแหล่งจ้างงาน</t>
  </si>
  <si>
    <t>NMA04P002</t>
  </si>
  <si>
    <t>เลี้ยงสุกรพันธุ์จินหัว สถาบันวิจัยสุกร อำเภอปากช่อง</t>
  </si>
  <si>
    <t>ปากช่อง</t>
  </si>
  <si>
    <t>12 สิงหาคม พ.ศ.2540</t>
  </si>
  <si>
    <t>ทดลองเลี้ยงสุกรพันธุ์จินหัวและทำการพัฒนาสายพันธุ์ให้เหมาะสมกับการเลี้ยงในประเทศไทยเพื่อเพิ่มโอกาสในการหารายได้ให้ราษฎรและส่งเสริมการส่งเสริมช่องทางในธุรกิจ</t>
  </si>
  <si>
    <t>กรมปศุสัตว์ สำนักราชเลขาธิการ</t>
  </si>
  <si>
    <t>NRT01P039</t>
  </si>
  <si>
    <t>พัฒนาพื้นที่บ้านเนินธัมมังอันเนื่องมาจากพระราชดำริ บ้านเนินธัมมัง (จัดหาแหล่งน้ำ) ตำบลแม่เจ้าอยู่หัว อำเภอเชียรใหญ่</t>
  </si>
  <si>
    <t>เชียรใหญ่</t>
  </si>
  <si>
    <t>7 ตุลาคม พ.ศ. 2536</t>
  </si>
  <si>
    <t>ขุดลอกคลองเพื่อเก็บกักและระบายน้ำ คันกั้นน้ำ พร้อมอาคารประกอบ</t>
  </si>
  <si>
    <t>ช่วยเหลือราษฎร ให้มีน้ำสำหรับอุปโภคบริโภค และทำการเกษตร ได้อย่างเพียงพอ</t>
  </si>
  <si>
    <t>NRT01P040</t>
  </si>
  <si>
    <t xml:space="preserve"> อาคารบังคับน้ำคลองแกระ ตำบลขอนหาด อำเภอชะอวด</t>
  </si>
  <si>
    <t>ชะอวด</t>
  </si>
  <si>
    <t>18 ตุลาคม พ.ศ. 2537</t>
  </si>
  <si>
    <t>ฝายทดน้ำและระบบส่งน้ำ</t>
  </si>
  <si>
    <t>ช่วยเหลือราษฎรให้มีน้ำสำหรับอุปโภคบริโภค และพื้นที่ทำการเกษตร 2,000 ไร่</t>
  </si>
  <si>
    <t>NRT01P041</t>
  </si>
  <si>
    <t xml:space="preserve"> อาคารบังคับน้ำบ้านควนใส บ้านควนใส ตำบลขอนหาด อำเภอชะอวด</t>
  </si>
  <si>
    <t>ฝายทดน้ำส่งน้ำ</t>
  </si>
  <si>
    <t>ช่วยเหลือราษฎรให้มีน้ำสำหรับอุปโภคบริโภค และพื้นที่ทำการเกษตร 1,000 ไร่</t>
  </si>
  <si>
    <t>NRT04P001</t>
  </si>
  <si>
    <t>ส่งเสริมศิลปาชีพบ้านตรอกแค ตำบลขอนหาด อำเภอชะอวด</t>
  </si>
  <si>
    <t>NRT08P002</t>
  </si>
  <si>
    <t>พัฒนาพื้นที่บ้านเนินธัมมัง อันเนื่องมาจากพระราชดำริ 2.1 โครงการพัฒนาดินเปรี้ยวจัด บ้านเนินธัมมัง ตำบลแม่เจ้าอยู่หัว</t>
  </si>
  <si>
    <t>2 ตุลาคม พ.ศ. 2537</t>
  </si>
  <si>
    <t>พัฒนาพื้นที่ดินเปรี้ยวจัดเพื่อปลูกข้าว ปรับปรุง คันนา สร้างทางระบายน้ำ จัดทำไร่นาสวนผสม ส่งเสริม การปรับปรุงดินด้วยปุ๋ยพืชสด</t>
  </si>
  <si>
    <t>NWT01P173</t>
  </si>
  <si>
    <t xml:space="preserve"> ฝายลำธารทอง บ้านโต๊ะโมะ ตำบลภูเขาทอง อำเภอสุคิริน</t>
  </si>
  <si>
    <t>สุคิริน</t>
  </si>
  <si>
    <t xml:space="preserve">สมเด็จพระนางเจ้าสิริกิติ์ พระบรมราชินีนาถ พระบรมราชชนนีพันปีหลวง </t>
  </si>
  <si>
    <t>16 กันยายน พ.ศ. 2537</t>
  </si>
  <si>
    <t>ก่อสร้างฝายทดน้ำ</t>
  </si>
  <si>
    <t>เพื่อส่งน้ำให้ ราษฎร 4 หมู่บ้าน 369 ครัวเรือน 1,521คน มีน้ำสำหรับอุปโภคบริโภค และทำการเกษตรได้ตลอดทั้งปี รวมทั้ง ส่งเสริมให้ราษฎรมีรายได้เพิ่มขึ้นจาก การปลูกผักเป็นอาชีพเสริมในช่วงฤดู แล้ง และยังสามารถส่งเสริมการทำนา ในพื้นที่บ้านไอร์กาเปาะจำนวน 18 ไร</t>
  </si>
  <si>
    <t>NWT01P174</t>
  </si>
  <si>
    <t>ฝ่ายสายบน บ้านสายบน ตำบลกาหลง อำเภอศรีสาคร</t>
  </si>
  <si>
    <t>ศรีสาคร</t>
  </si>
  <si>
    <t>เพื่ออุปโภค บริโภคให้ราษฎร 5 หมู่บ้าน 195 ครัวเรือน 515คน</t>
  </si>
  <si>
    <t>NWT01P175</t>
  </si>
  <si>
    <t>. ระบบระบายน้ำหนองบัวบาก บ้านบากง ตำบลรือเสาะ อำเภอรือเสาะ</t>
  </si>
  <si>
    <t xml:space="preserve">รือเสาะ
</t>
  </si>
  <si>
    <t>7 ตุลาคมพ.ศ. 2537</t>
  </si>
  <si>
    <t>ก่อสร้างระบบ ระบายน้ำหนองบัวบากง</t>
  </si>
  <si>
    <t>ส่งน้ำเพื่อ อุปโภคบริโภคให้แก่ราษฎร 150 ครัวเรือน 700 คน และแก้ไขปัญหาน้ำท่วมพื้นที่ การเกษตรได้ 150 ไร่</t>
  </si>
  <si>
    <t>NWT01P176</t>
  </si>
  <si>
    <t>อ่างเก็บน้ำเพื่อการประมงหมู่บ้านศิลปาชีพนิคมฯ สุคิริน ตำบลภูเขาทอง อำเภอสุคิริน</t>
  </si>
  <si>
    <t>4 ตุลาคม พ.ศ. 2539</t>
  </si>
  <si>
    <t>ก่อสร้างอ่างเก็บน้ำ</t>
  </si>
  <si>
    <t>สามารถสร้าง อาชีพเสริมจากการทำประมงน้ำจืดให้แก่ราษฎรจำนวน 25 ครัวเรือน ประชากร 100 คน รวมทั้งทำให้ราษฎรมีปริมาณน้ำเพียงพอสำหรับทำการเกษตร และขยายพื้นที่การเพาะปลูกเพื่อเพิ่มปริมาณผลผลิต เป็นรายได้เสริมให้แก่ราษฎร</t>
  </si>
  <si>
    <t>NWT01P177</t>
  </si>
  <si>
    <t xml:space="preserve"> อ่างเก็บน้ำไอร์ปาโจพร้อมระบบส่งน้ำ บ้านไอร์ปาโจ ตำบลลาโละ อำเภอรือเสาะ</t>
  </si>
  <si>
    <t>20 กันยายน พ.ศ. 2541</t>
  </si>
  <si>
    <t>ก่อสร้างอ่างเก็บ น้ำพร้อมระบบส่งน้ำ</t>
  </si>
  <si>
    <t>ส่งน้ำเพื่อ อุปโภคบริโภคให้แก่ราษฎรจำนวน 4 หมู่บ้าน 410 ครัวเรือนและครอบคลุม พื้นที่การเกษตร จ านวน 1,000 ไร</t>
  </si>
  <si>
    <t>NWT01P178</t>
  </si>
  <si>
    <t>จัดหาน้ำหมู่บ้านปศุสัตว์-เกษตรมูโนะ (เพิ่มเติม) ตำบลโฆษิต อำเภอตากใบ</t>
  </si>
  <si>
    <t xml:space="preserve">ตากใบ
</t>
  </si>
  <si>
    <t>7 ตุลาคม พ.ศ. 2542 1 กันยายน พ.ศ. 2539</t>
  </si>
  <si>
    <t>สนับสนุนการดำเนินงานจัดตั้งหมู่บ้านปศุสัตว์- เกษตรมูโนะ โดยจัดสรรที่ดินให้ราษฎร ได้เข้าอยู่อาศัยและทำกินครอบครัวละ 15 ไร่ โดยยึดการปศุสัตว์เป็นอาชีพหลัก</t>
  </si>
  <si>
    <t>ราษฎรจำนวน 40 ครัวเรือน 340 คน มีน้ำสะอาดสำหรับอุปโภคบริโภค</t>
  </si>
  <si>
    <t>NWT01P179</t>
  </si>
  <si>
    <t xml:space="preserve"> คลองส่งน้ำหมู่บ้านปศุสัตว์เกษตรมูโนะ ตำบลโฆษิต อำเภอตากใบ</t>
  </si>
  <si>
    <t>7 ตุลาคม พ.ศ. 2542</t>
  </si>
  <si>
    <t>ให้ศูนย์ศึกษาการพัฒนาพิกุลทองฯ ช่วยปรับปรุง พื้นที่และบริหารจัดการดินและน้ำให้สมาชิกใช้ประโยชน์ได้ดี ซึ่งต่อมาคณะทำางานหมู่บ้านปศุสัตว์-เกษตรมู โนะได้ประสานขอให้โครงการส่งน้ำและบำรุงรักษามูโนะดำเนินการ ก่อสร้างระบบส่งน้ำและระบบระบาย น้ำเข้าสู่พื้นที่แปลงนา ให้สมาชิกใช้ ประโยชน์</t>
  </si>
  <si>
    <t>ครอบคลุม พื้นที่การเกษตร 1,500 ไร</t>
  </si>
  <si>
    <t>NWT01P180</t>
  </si>
  <si>
    <t>จัดหาน้ำให้มัสยิดเขาตันหยง บ้านเขาตันหยง ตำบลกะลุวอเหนือ อำเภอเมือง</t>
  </si>
  <si>
    <t>เมืองนราธิวาส</t>
  </si>
  <si>
    <t>24 เมษายน พ.ศ. 2542</t>
  </si>
  <si>
    <t>จัดหาน้ำให้ มัสยิดเขาตันหยง</t>
  </si>
  <si>
    <t>จัดหาน้ำอุปโภคบริโภคให้แก่ราษฎร 84 ครัวเรือน 426 คน มีน้ำเพียงพอใน</t>
  </si>
  <si>
    <t>NWT01P181</t>
  </si>
  <si>
    <t>จัดหาน้ำให้หมู่บ้านศิลปาชีพสุคิริน (บ้านเล็กในป่าใหญ่) ระยะที่ 2 หมู่ที่ 1 ตำบลภูเขาทอง อำเภอสุคิริน</t>
  </si>
  <si>
    <t>14 ตุลาคม พ.ศ. 2542</t>
  </si>
  <si>
    <t>จัดหาน้ำให้ หมู่บ้านศิลปาชีพสุคิริน (บ้านเล็กในป่า ใหญ่) ระยะที่ 2</t>
  </si>
  <si>
    <t>เพื่อเก็บกัก น้ำให้ราษฎรในโครงการหมู่บ้านศิลปาชีพ ระยะที่ 2 จ านวน 10 ครัวเรือน 30 คน</t>
  </si>
  <si>
    <t>NWT01P182</t>
  </si>
  <si>
    <t>ฝายคลองปาโจโต๊ะดาโอ๊ะ ตำบลสามัคคี อำเภอรือเสาะ</t>
  </si>
  <si>
    <t>18 ตุลาคม พ.ศ. 2542</t>
  </si>
  <si>
    <t>ส่งน้ำเพื่อ การอุปโภคบริโภคให้แก่ราษฎรจำนวน 7 หมู่บ้าน 565 ครัวเรือน 1,326 คน</t>
  </si>
  <si>
    <t>NWT01P183</t>
  </si>
  <si>
    <t>จัดหาน้ำช่วยเหลือราษฎรบ้านคลอแระ บ้านชูโว ตำบลบาเระใต้ อำเภอบาเจาะ</t>
  </si>
  <si>
    <t>บาเจาะ</t>
  </si>
  <si>
    <t>19 ตุลาคม พ.ศ. 2542</t>
  </si>
  <si>
    <t>ส่งน้ำเพื่ออุปโภคบริโภคให้แก่ราษฎรจำนวน 233 ครัวเรือน 944 คน และแก้ไข ปัญหาน้ำเปรี้ยว ดินเปรี้ยว</t>
  </si>
  <si>
    <t>NWT01P184</t>
  </si>
  <si>
    <t>ขุดลอกบึงกระทุง บ้านกระทุง ตำบลลูโบ๊ะสาวอ อำเภอบาเจาะ</t>
  </si>
  <si>
    <t>ขุดลอกบึงกระทุง</t>
  </si>
  <si>
    <t>ส่งน้ำช่วยเหลือพื้นที่การเกษตรพื้นที่ 300 ไร่ รวมทั้งการประมงของราษฎร</t>
  </si>
  <si>
    <t>NWT01P185</t>
  </si>
  <si>
    <t>จัดหาน้ำช่วยเหลือราษฎรบ้านไอสาเมาะ ตำบลโคกสะตอ อำเภอรือเสาะ</t>
  </si>
  <si>
    <t>รือเสาะ</t>
  </si>
  <si>
    <t>15 กันยายน พ.ศ. 2544</t>
  </si>
  <si>
    <t>จัดหาน้ำช่วยเหลือราษฎร</t>
  </si>
  <si>
    <t>ส่งน้ำให้แก่ ราษฎร 4 หมู่บ้าน 106 ครัวเรือน 424 คน มีน้ำใช้สำหรับอุปโภคบริโภคได้ อย่างเพียงพอ</t>
  </si>
  <si>
    <t>NWT01P186</t>
  </si>
  <si>
    <t>ฝายทดน้ำบ้านธรรมเจริญ บ้านธรรมเจริญ ตำบลโคกสะตอ อำเภอรือเสาะ</t>
  </si>
  <si>
    <t>เพื่อการ อุปโภคบริโภคของราษฎรจำนวน 4 หมู่บ้าน 233 ครัวเรือน 1,887 คน รวมทั้งสามารถส่งน้ำเพื่อการ อุปโภค – บริโภคของครูและนักเรียน โรงเรียนบ้านธรรมเจริญ จำนวน 133 คน เป็นการส่งเสริมการเพาะปลูก พืชผักสวนครัว ซึ่งสามารถส่งน้ำ สำหรับการเพาะปลูกในฤดูแล้งของ ราษฎร</t>
  </si>
  <si>
    <t>NWT01P187</t>
  </si>
  <si>
    <t xml:space="preserve"> อ่างเก็บน้ำอัยปาโจและระบบส่งน้ำ ตำบลรือเสาะ อำเภอรือเสาะ</t>
  </si>
  <si>
    <t>29 กันยายน พ.ศ. 2544</t>
  </si>
  <si>
    <t>เพื่ออุปโภค บริโภคให้แก่ราษฎรจำนวน 4 หมู่บ้าน 410 ครัวเรือนและพื้นที่การเกษตร 1,000 ไร</t>
  </si>
  <si>
    <t>NWT01P188</t>
  </si>
  <si>
    <t>จัดหาน้ำให้ราษฎรบ้านอาแนโต๊ะอีแต ตำบลบางอ อำเภอระแงะ</t>
  </si>
  <si>
    <t>ระแงะ</t>
  </si>
  <si>
    <t>9 กันยายน พ.ศ. 2545</t>
  </si>
  <si>
    <t>ส่งน้ำเพื่อ อุปโภค-บริโภคให้แก่ราษฎร 6 หมู่บ้าน 1,326 ครัวเรือน 7,956 คน และพื้นที่ การเกษตร 800 ไร่</t>
  </si>
  <si>
    <t>NWT01P189</t>
  </si>
  <si>
    <t>จัดหาน้ำให้ราษฎรหมู่ที่ 2 5 และหมู่ที่ 6 (ฝายบ้านกาเด็ง) ตำบลกาลิซา อำเภอระแงะ</t>
  </si>
  <si>
    <t>4 ตุลาคม พ.ศ. 2545</t>
  </si>
  <si>
    <t>เพื่อจัดหาน้ำให้ราษฎรทำนาได้ 1,300 ไร่</t>
  </si>
  <si>
    <t>NWT01P190</t>
  </si>
  <si>
    <t>จัดหาน้ำช่วยเหลือราษฎรหมู่ 2,5,6 (ฝายบ้านกาหน้วะ) ตำบลกาลิซา อำเภอระแงะ</t>
  </si>
  <si>
    <t>เพื่อให้ราษฎร 1,024 ครัวเรือน 6,395 คน มีน้ำสำหรับใช้ทำการเกษตรพื้นที่ 1,700 ไร่ ตลอดจนเป็น แหล่งน้ำต้นทุนเพื่อการอุปโภคบริโภคและ</t>
  </si>
  <si>
    <t>NWT01P191</t>
  </si>
  <si>
    <t xml:space="preserve"> จัดหาน้ำช่วยเหลือราษฎรบ้านอื่น ตำบลศรีสาคร อำเภอศรีสาคร</t>
  </si>
  <si>
    <t>จัดหาน้ำช่วยเหลือ ราษฎร</t>
  </si>
  <si>
    <t>เพื่ออุปโภค บริโภคให้แก่ราษฎร 1 หมู่บ้าน 329 ครัวเรือน 1,374 คน และน้ำสำหรับการเกษตรได้อย่างเพียงพอ</t>
  </si>
  <si>
    <t>NWT01P192</t>
  </si>
  <si>
    <t>จัดหาน้ำช่วยเหลือราษฎร บ้านไอจือเราะ ตำบลมาโมง อำเภอสุคิริน</t>
  </si>
  <si>
    <t xml:space="preserve">สุคิริน
</t>
  </si>
  <si>
    <t>จัดหาน้ำช่วยเหลือราษฎรบ้านไอจือเราะ</t>
  </si>
  <si>
    <t>เพื่อเก็บกักน้ำในการอุปโภคบริโภคให้ราษฎรจำนวน 75 ครัวเรือน 378 คน</t>
  </si>
  <si>
    <t>NWT01P193</t>
  </si>
  <si>
    <t>จัดหาน้ำสนับสนุนสวนพฤกษศาสตร์ในจังหวัดชายแดนภาคใต้ ตำบลกะลุวอเหนือ อำเภอเมือง</t>
  </si>
  <si>
    <t>10 เมษายน พ.ศ. 2546</t>
  </si>
  <si>
    <t>จัดหาน้ำสนับสนุนกิจกรรมภายในพื้นที่โครงการ</t>
  </si>
  <si>
    <t>จัดหาน้ำสนับสนุนพื้นที่โครงการสวนพฤกษศาสตร์ ในจังหวัดชายแดนภาคใต้และพื้นที่บริเวณ ใกล้เคียงในเขตพื้นที่ศูนย์ศึกษาการพัฒนา พิกุลทองอันเนื่องมาจากพระราชดำริ</t>
  </si>
  <si>
    <t>NWT01P194</t>
  </si>
  <si>
    <t xml:space="preserve"> ระบบส่งน้ำบ้านปลักปลาและอาคารประกอบ บ้านปลักปลา ตำบลโฆษิต อำเภอตากใบ</t>
  </si>
  <si>
    <t>ตากใบ</t>
  </si>
  <si>
    <t>13 กันยายน พ.ศ. 2546</t>
  </si>
  <si>
    <t>ก่อสร้างระบบส่งน้ำบ้านปลักปลาพร้อมอาคารประกอบ</t>
  </si>
  <si>
    <t>จัดหาน้ำทำการเกษตรจำนวน 400 ไร่ และน้ำอุปโภค บริโภคให้แก่ราษฎรจำนวน 160 ครัวเรือน ได้อย่างเพียงพอ</t>
  </si>
  <si>
    <t>NWT01P195</t>
  </si>
  <si>
    <t xml:space="preserve"> จัดหาน้ำให้ราษฎร บ้านตะเหลียง ตำบลเกาะสะท้อน อำเภอตากใบ</t>
  </si>
  <si>
    <t>ส่งน้ำเพื่อ การเกษตรพื้นที่ 400 ไร</t>
  </si>
  <si>
    <t>NWT01P196</t>
  </si>
  <si>
    <t xml:space="preserve"> ฝายทดน้ำบ้านบือแจง ตำบลบองอ อำเภอระแงะ</t>
  </si>
  <si>
    <t>23 กันยายน พ.ศ. 2546</t>
  </si>
  <si>
    <t>ส่งน้ำอุปโภค บริโภคให้แก่ราษฎรจำนวน 300 ครัวเรือน 1,500 คน มัสยิดจำนวน 3 แห่ง สุเหร่าจำนวน 1 แห่ง โรงเรียนสอนศาสนาจำนวน 2 แห่ง โรงเรียนประถมจำนวน 1 แห่ง นักเรียนประมาณ 300 คน ตลอดจนพื้นที่ การเกษตรจำนวน 450 ไร่และโรงรีดยางจำนวน 1 แห่ง ได้อย่างเพียงพอ</t>
  </si>
  <si>
    <t>NWT01P197</t>
  </si>
  <si>
    <t xml:space="preserve"> จัดหาน้ำเพิ่มเติมฝายกรือซอ ตำบลแว้ง อำเภอแว้ง</t>
  </si>
  <si>
    <t>แว้ง</t>
  </si>
  <si>
    <t>จัดหาน้ำเพิ่มเติม ให้กับฝายกรือซอ</t>
  </si>
  <si>
    <t>สนับสนุนน้ำอุปโภค บริโภคให้แก่ราษฎรจำนวน 289 ครัวเรือน 1,440 คน และน้ำเพื่อ การเกษตรจำนวน 500 ไร่</t>
  </si>
  <si>
    <t>NWT01P198</t>
  </si>
  <si>
    <t xml:space="preserve"> จัดหาน้ำให้แก่ราษฎรบ้านเจ๊ะเหม ตำบลแว้ง อำเภอแว้ง</t>
  </si>
  <si>
    <t>จัดหาน้ำให้แก่ ราษฎรบ้านเจ๊ะเหม</t>
  </si>
  <si>
    <t>สนับสนุนน้ำอุปโภค บริโภคให้แก่ราษฎร และน้ำเพื่อการเกษตร</t>
  </si>
  <si>
    <t>NWT01P199</t>
  </si>
  <si>
    <t xml:space="preserve"> จัดหาน้ำสนับสนุนฟาร์มตัวอย่าง บ้านบาลูกากาบัส ตำบลเอราวัณ อำเภอแว้ง</t>
  </si>
  <si>
    <t>2 ธันวาคม พ.ศ. 2546</t>
  </si>
  <si>
    <t>จัดหาน้ำเพื่อ สนับสนุนกิจกรรมภายในฟาร์ม ตัวอย่างฯ บ้านบาลูกากาบัส</t>
  </si>
  <si>
    <t>พื้นที่ฟาร์ม ประมาณ 603 ไร่ ได้มีน้ำใช้สำหรับดำเนินการกิจกรรมภายในอย่างเพียงพอ</t>
  </si>
  <si>
    <t>NWT01P200</t>
  </si>
  <si>
    <t>. จัดหาน้ำให้หมู่บ้านเศรษฐกิจพอเพียงและฟาร์มตัวอย่างฯ บ้านรอตันบาตู ตำบลกะลุวอ อำเภอเมือง</t>
  </si>
  <si>
    <t>6 กันยายน พ.ศ. 2547</t>
  </si>
  <si>
    <t>1. ระบบส่งน้ำ - โรงสูบน้ำ พร้อมติดตั้งเครื่องสูบน้ำ ขนาด 4 นิ้ว 6 เครื่อง 1 แห่ง - คลองชักน้ำ ยาวประมาณ 400 เมตร - คูส่งน้ำดาดคอนกรีตและอาคาร ประกอบ รวมความยาวประมาณ 7.115 กิโลเมตร 2. ระบบระบายน้ำ - คลองระบายน้ำและคูระบายน้ำ พร้อมอาคารประกอบ รวมความยาวประมาณ 5.330 กิโลเมตร</t>
  </si>
  <si>
    <t>จัดหาน้ำ สนับสนุนกิจกรรมหมู่บ้านเศรษฐกิจ พอเพียงและฟาร์มตัวอย่างเพื่อ ช่วยเหลือผู้ประสบภัยจากเหตุการณ์ ความไม่สงบใน 3 จังหวัดภาคใต้</t>
  </si>
  <si>
    <t>NWT01P201</t>
  </si>
  <si>
    <t>จัดหาน้ำช่วยเหลือราษฎร บ้านตอหลัง โคกตราด โคกเนียง ตำบลตันหยงลิมอ อำเภอระแงะ</t>
  </si>
  <si>
    <t>10 กันยายน พ.ศ. 2547</t>
  </si>
  <si>
    <t>ก่อสร้างท่อ ระบายน้ำบ้านตอหลัง</t>
  </si>
  <si>
    <t>ส่งน้ำเพื่อ อุปโภคบริโภคให้แก่ราษฎร 302 ครัวเรือน 1,143 คน และพื้นที่ การเกษตร 600 ไร่</t>
  </si>
  <si>
    <t>NWT01P202</t>
  </si>
  <si>
    <t xml:space="preserve"> จัดหาน้ำสนับสนุนฟาร์มตัวอย่างฯ บ้านสะแนะ ตำบลเรียง อำเภอรือเสาะ</t>
  </si>
  <si>
    <t>16 ตุลาคม พ.ศ. 2547</t>
  </si>
  <si>
    <t>ก่อสร้างระบบ ท่อส่งน้ำพร้อมอาคารประกอบจำนวน ทั้งสิ้น 7 สาย ความยาว 9,135 เมตร รวมทั้งก่อสร้างถังกรองน้ำจำนวน 1 แห่ง และก่อสร้างถังเก็บน้ำ ขนาด ความจุ 50 ลูกบาศก์เมตร จ านวน 1 แห่ง</t>
  </si>
  <si>
    <t>ส่งน้ำให้แก่ ราษฎรเพื่ออุปโภคบริโภค 125 ครัวเรือน 553 คน และจัดหาน้ำให้กับ กิจกรรมในโครงการฟาร์มตัวอย่างฯ พื้นที่ 300 ไร่</t>
  </si>
  <si>
    <t>NWT01P203</t>
  </si>
  <si>
    <t>ท่อระบายน้ำบ้านน้ำขาว 2 ตำบลกายูคละ อำเภอแว้ง</t>
  </si>
  <si>
    <t>23 ตุลาคม พ.ศ. 2547</t>
  </si>
  <si>
    <t>ก่อสร้างท่อระบายน้ำ</t>
  </si>
  <si>
    <t>เพื่อจัดหาน้ำเพื่อการเกษตรให้แก่ราษฎรพื้นที่ 1,500 ไร่ ได้อย่างเพียงพอ</t>
  </si>
  <si>
    <t>NWT01P204</t>
  </si>
  <si>
    <t xml:space="preserve"> จัดหาน้ำให้ฟาร์มตัวอย่างฯบ้านโคกโก ตำบลโต๊ะเด็ง อำเภอสุไหงปาดี</t>
  </si>
  <si>
    <t>สุไหงปาดี</t>
  </si>
  <si>
    <t>13 มกราคม พ.ศ. 2548</t>
  </si>
  <si>
    <t>ก่อสร้างระบบส่งน้ำด้วยท่อและอุปกรณ์ประกอบแนว ท่อส่งน้ำติดตั้งระบบปั๊มสูบน้ำจำนวน 1 แห่งและดำเนินการขุดสระเก็บน้ำขนาดความจุ 17,000 ลูกบาศก์เมตร</t>
  </si>
  <si>
    <t>เพื่ออุปโภค บริโภคให้แก่ราษฎรจำนวน 230 ครัวเรือน 1,500 คน และจัดหาน้ าให้ฟาร์มตัวอย่างฯ บ้านโคกโกพื้นที่ 314 ไร่</t>
  </si>
  <si>
    <t>NWT01P205</t>
  </si>
  <si>
    <t xml:space="preserve"> จัดหาน้ำสนับสนุนฟาร์มตัวอย่าง บ้านตอหลัง ตำบลตันหยงลิมอ อำเภอระแงะ</t>
  </si>
  <si>
    <t>29 เมษายน พ.ศ. 2548</t>
  </si>
  <si>
    <t>จัดหาน้ำสนับสนุน กิจกรรมภายในฟาร์มฯ บ้านตอหลัง</t>
  </si>
  <si>
    <t>พื้นที่ได้รับ ประโยชน์200 ไร่ ราษฎรมีน้ าอุปโภค บริโภค 318 ครัวเรือน 1,110 คน</t>
  </si>
  <si>
    <t>NWT01P206</t>
  </si>
  <si>
    <t>จัดหาน้ำสนับสนุนฟาร์มตัวอย่าง บ้านโคกไร่ใหญ่ ตำบลสุไหงปาดี อำเภอสุไหงปาดี</t>
  </si>
  <si>
    <t>28 มีนาคม พ.ศ. 2549</t>
  </si>
  <si>
    <t>ดำเนินการขุดสระ เก็บน้ำขนาดปากคลองกว้าง 68.00 เมตร ยาว 1,370 เมตร ความจุ 150,000 ลูกบาศก์เมตร รวมทั้ง ก่อสร้างท่อรับน้ำ จำนวน 1 แห่ง และ ก่อสร้างถังเก็บน้ำ ความจุ 50 ลูกบาศก์ เมตรจำนวน 2 แห่ง</t>
  </si>
  <si>
    <t>จัดหาน้ำสนับสนุนกิจกรรมภายใน ฟาร์มฯ พื้นที่ ประมาณ 325 ไร่ และมีน้ำอุปโภคบริโภค ให้ราษฎรในพื้นที่บริเวณใกล้เคียง</t>
  </si>
  <si>
    <t>NWT01P207</t>
  </si>
  <si>
    <t xml:space="preserve"> จัดหาน้ำสนับสนุนฟาร์มตัวอย่างฯ บ้านป่าไผ่ ตำบลตันหยงลิมอ อำเภอระแงะ</t>
  </si>
  <si>
    <t>ท่อระบายน้ำปากคลอง 0.80 เมตร 1 แห่ง ท่อ ระบายน้ำปลายคลอง ขนาด 0.80 เมตร 1 แห่ง รวมทั้งคลองส่งน้ำดาด คอนกรีต 1 สาย ยาวรวม 620 เมตร และท่อลอดถนนคลองชักน้ำ 1 แห่ง</t>
  </si>
  <si>
    <t>จัดหาน้ำนับสนุนกิจกรรมภายในฟาร์มฯพื้นที่ ประมาณ 200 ไร่ และมีน้ำอุปโภค บริโภคให้ราษฎรในพื้นที่บริเวณ ใกล้เคียง</t>
  </si>
  <si>
    <t>NWT01P209</t>
  </si>
  <si>
    <t xml:space="preserve"> จัดหาน้ำสนับสนุนฟาร์มตัวอย่าง บ้านเจาะเกาะ ตำบลบูกิต อำเภอเจาะไอร้อง</t>
  </si>
  <si>
    <t>เจาะไอร้อง</t>
  </si>
  <si>
    <t>2 กุมภาพันธ์ พ.ศ. 2550</t>
  </si>
  <si>
    <t>ก่อสร้างฝาย คอนกรีตเสริมเหล็ก สูง 2.50 เมตร ยาว 15.00 เมตร 1 แห่ง รวมทั้งระบบ ท่อส่งน้ำท่อ PVC ขนาด 0.30 เมตร ความยาวรวม 4,860 เมตร ท่อ PVC ขนาด 0.10 เมตร ความยาวรวม 360 เมตร บ่อพักน้ำขนาดความจุ 100 ลูกบาศก์เมตร 1 แห่ง และถังอุปโภค - บริโภค ขนาดความจุ 50 ลบ.ม. 2 แห่ง</t>
  </si>
  <si>
    <t>จัดหาน้ำสนับสนุนกิจกรรมภายใน ฟาร์มตัวอย่างฯ บ้านเจาะเกาะพื้นที่ 325 ไร่ ได้อย่าง เพียงพอตลอดปี</t>
  </si>
  <si>
    <t>NWT01P210</t>
  </si>
  <si>
    <t xml:space="preserve"> ฟาร์มตัวอย่างฯบ้านเจาะเกาะ (ระยะที่2) บ้านฮูแตมาแจ ตำบลกายูคละ อำเภอแว้ง</t>
  </si>
  <si>
    <t>ท่อส่งน้ำเหล็กและ PVC พร้อมอาคารประกอบ ยาว 700 เมตรรวมทั้งก่อสร้างถังเก็บน้ำใสขนาด ความจุ 50 ลูกบาศก์เมตร6 แห่ง และ ก่อสร้างถังเก็บน้ำฝน ขนาดความจุ 2 ลบ. ม.พร้อมรางรับน้ำฝน 30 แห่ง</t>
  </si>
  <si>
    <t>จัดหาน้ำสนับสนุนกิจกรรมโครงการฯพื้นที่ 151 ไร่</t>
  </si>
  <si>
    <t>NWT01P211</t>
  </si>
  <si>
    <t>จัดหาน้ำสนับสนุนฟาร์มตัวอย่าง บ้านจาเราะสโตร์ บ้านจาเราะสโตร์ ตำบลกะลุวอ อำเภอเมือง</t>
  </si>
  <si>
    <t>ขุดสระเก็บน้ำ ขนาดความจุ 15,660 ลูกบาศก์เมตร 1 แห่ง รวมทั้งขุดเจาะบ่อบาดาลพร้อมอุปกรณ์ประกอบ 4 แห่ง ถังกรองน้ำขนาดอัตราการกรอง 10 ลูกบาศก์เมตรต่อชั่วโมง และเครื่องสูบน้ำ 1 แห่ง ถังเก็บน้ำทรงแชมเปญ ขนาดความจุ 30 ลูกบาศก์เมตร สูง 20 เมตร 1 แห่ง ถังเก็บน้ำขนาด 6.0 x 60 x 40 เมตร ความจุ 120 ลูกบาศก์เมตร 1 ถัง และระบบส่งน้ำ โดยวางท่อส่งน้ำ PVC ขนาด 1, 2 และ 3 นิ้ว 2,100 เมตร พร้อมอุปกรณ์ประกอบ จำนวน 9 สาย</t>
  </si>
  <si>
    <t>จัดหาน้ำสนับสนุนกิจกรรมต่างๆ ภายในโครงการฟาร์มตัวอย่าง พื้นที่ 205 ไร่ ได้มีน้ำใช้อุปโภคบริโภคและทำการเกษตรเพียงพอตลอดทั้งปี</t>
  </si>
  <si>
    <t>NWT01P212</t>
  </si>
  <si>
    <t xml:space="preserve"> จัดหาน้ำให้ฟาร์มตัวอย่างฯโคกบาฆาบือซา บ้านจาเราะสโตร์ ตำบลกะลุวอเหนือ อำเภอเมือง</t>
  </si>
  <si>
    <t>ดำเนินการขุดสระเก็บน้ำ ขนาดความจุ 20,000 ลูกบาศก์เมตร พร้อมอาคารประกอบ ดำเนินการขุดสระเก็บน้ำ ขนาดความจุ 23,000 ลูกบาศก์เมตร จำนวน 2 สระ พร้อมอาคารประกอบ - ดำเนินการขุดเจาะบ่อบาดาล จำนวน 4 บ่อ พร้อมติดตั้งเครื่องสูบน้ำ - ก่อสร้างถังเก็บน้ำ ขนาด 6.00 x 6.00 x 4.00 เมตร พร้อมระบบกรองน้ำ ขนาด 10 ลูกบาศก์เมตร/ชั่วโมง จำนวน 1 แห่ง - วางท่อส่งน้ำ PVC. เพื่อกระจายน้ำภายในฟาร์มตัวอย่าง จำนวนทั้งสิ้น 8 สาย ความยาวรวมทั้งสิ้น 2,100.00 เมตร - ก่อสร้างถังแซมเปญ ขนาดความจุ 30 ลูกบาศก์เมตร จำนวน 1 แห่ง ปีงบประมาณ 2549 - ดำเนินการขุดเจาะบ่อบาดาล จำนวน 2 แห่ง - ดำเนินการก่อสร้างบ่อพักน้ำ ขนาดความจุ 500.00 ลูกบาศก์เมตร จำนวน 1 แห่ง</t>
  </si>
  <si>
    <t>จัดหาน้ำสนับสนุนฟาร์มตัวอย่างฯ โคกบาฆาบือซาเพื่อการอุปโภคบริโภค และสนับสนุนกิจกรรมต่างๆภายใน โครงการฟาร์มตัวอย่างฯ จำนวน 10 กิจกรรม</t>
  </si>
  <si>
    <t>NWT02P006</t>
  </si>
  <si>
    <t xml:space="preserve"> กำจัดศัตรูพืชในนาข้าว (แมลงหล่า) ตำบลพร่อน อำเภอตากใบ</t>
  </si>
  <si>
    <t>สมเด็จพระนางเจ้าสิริกิติ์ พระบรมราชินีนาถ พระบรม ราชชนนีพันปีหลวง พระบรมราชินีนาถ</t>
  </si>
  <si>
    <t>2 ตุลาคม พ.ศ. 2539</t>
  </si>
  <si>
    <t>ควบคุมการ ระบาดของแมลงศัตรูข้าว</t>
  </si>
  <si>
    <t>กรมส่งเสริมการเกษตร กรมพัฒนาที่ดิน</t>
  </si>
  <si>
    <t>NWT02P007</t>
  </si>
  <si>
    <t xml:space="preserve"> ฟื้นฟูและพัฒนาการเกษตรในเขตลุ่มน้ำ บางนรา ตำบลเมือง อำเภอตากใบ</t>
  </si>
  <si>
    <t>สามารถใช้ ประโยชน์จากที่ดินและน้ำเพื่อการ ปลูกข้าวได้อย่างมีประสิทธิภาพ</t>
  </si>
  <si>
    <t xml:space="preserve">กรมพัฒนาที่ดิน
</t>
  </si>
  <si>
    <t>NWT03P001</t>
  </si>
  <si>
    <t>ฟื้นฟูทรัพยากรชายฝั่งทะเล อันเนื่องมาจากพระราชดำริจังหวัด ปัตตานีและจังหวัดนราธิวาส (ชายฝั่ง ทะเลในเขตอำเภอเมืองและอำเภอ ตากใบ)</t>
  </si>
  <si>
    <t>อำเภอเมืองและอำเภอตากใบ</t>
  </si>
  <si>
    <t>6 กันยายน พ.ศ. 2544 22 กันยายน พ.ศ. 2550 11 สิงหาคม พ.ศ. 2552</t>
  </si>
  <si>
    <t>ฟื้นฟูความอุดม สมบูรณ์ของสัตว์น้ำโดยสร้างแหล่งที่อยู่ อาศัยของสัตว์ทะเล (ปะการังเทียม) โดยใช้วัสดุที่สิ้นสภาพใช้งานแล้ว เช่น ตู้ รถไฟ รถยนต์ รถขยะ รถถัง แท่ง คอนกรีต ฯลฯ นอกจากนี้ยังได้ ดำเนินการเพาะเลี้ยงสัตว์น้ำและปล่อย สู่ทะเล อบรมราษฎรให้มีความรู้ในการ เพาะเลี้ยงสัตว์น้ำและอนุรักษ์ทรัพยากร ทั้งนี้ เพื่อให้ราษฎรที่มีอาชีพประมง ชายฝั่งมีทรัพยากรสัตว์น้ำที่อุดม สมบูรณ์ไม่ต้องออกทะเลไปไกลมากขึ้น เป็นการลดรายจ่ายในการประกอบ อาชีพ</t>
  </si>
  <si>
    <t>กรมประมง การรถไฟแห่งประเทศไทย กรมทางหลวง กรุงเทพมหานคร กองทัพเรือ กองทัพบก กองบัญชาการกองทัพไทย - มหาวิทยาลัยสงขลานครินทร์</t>
  </si>
  <si>
    <t>NWT04P005</t>
  </si>
  <si>
    <t>ศิลปาชีพในสมเด็จพระนางเจ้าสิริกิติ์ พระบรมราชินีนาถ พระบรมราชชนนีพันปี หลวง พระบรมราชินีนาถจังหวัด นราธิวาส</t>
  </si>
  <si>
    <t>พ.ศ. 2516</t>
  </si>
  <si>
    <t>ส่งเสริมกลุ่ม อาชีพ เช่น การทำเสื่อกระจูด ย่านลิเภา เรือกอและจำลอง รวมทั้ง งานหัตกรรมต่างๆเพื่อเป็นรายได้เสริม โดยเน้นการอนุรักษ์ศิลปวัฒนธรรม ให้แก่ราษฎร 8,964 หมู่บ้าน 44 ตำบล 11 อำเภอ</t>
  </si>
  <si>
    <t>กองศิลปาชีพ ส านักราชเลขาธิการ กองทัพเรือ</t>
  </si>
  <si>
    <t>NWT04P006</t>
  </si>
  <si>
    <t>ส่งเสริมการเลี้ยงสัตว์ (โคเนื้อลูกผสมเพศเมีย) 1.หมู่บ้านรอบศูนย์ศึกษาการพัฒนาพิกุล ทองฯ 13 หมู่ บ้าน ตำบลกะลุวอเหนือ อำเภอเมือง 2. หมู่บ้านปศุสัตว์-เกษตรมูโน๊ะ ตำบลโฆษิต อำเภอตากใบ 3. โครงการพัฒนาพื้นที่บ้านยูโย อันเนื่องมาจากพระราชดำริ อำเภอตากใบ</t>
  </si>
  <si>
    <t>พ.ศ. 2539</t>
  </si>
  <si>
    <t>ส่งเสริมการเลี้ยง โคเนื้อเพื่อเป็นอาชีพหลัก</t>
  </si>
  <si>
    <t>กรมปศุสัตว์</t>
  </si>
  <si>
    <t>NWT04P007</t>
  </si>
  <si>
    <t>ส่งเสริมอาชีพแก่ราษฎรที่ว่างงาน ตำบลรือเสาะ อำเภอรือเสาะ</t>
  </si>
  <si>
    <t>ส่งเสริมอาชีพให้ ราษฎรที่ว่างงานมีอาชีพและรายได้ สนับสนุนครอบครัวทำให้คุณภาพชีวิตดี ขึ้น</t>
  </si>
  <si>
    <t>NWT04P008</t>
  </si>
  <si>
    <t>ทดลองเลี้ยงปลากะรัง(เก๋า) บ้านปูลาเจ๊ะมูดอ ตำบลศาลาใหม่ อำเภอตากใบ</t>
  </si>
  <si>
    <t>27 กันยายนพ.ศ. 2541</t>
  </si>
  <si>
    <t>ส่งเสริมการเลี้ยง ปลาเก๋าให้แก่ราษฎรที่ยากจน เพื่อเพิ่ม รายได้</t>
  </si>
  <si>
    <t>NWT04P009</t>
  </si>
  <si>
    <t>ฟาร์มตัวอย่างฯ บ้านบาฆาบือซา ตำบลกะลุวอ อำเภอเมือง</t>
  </si>
  <si>
    <t>2 กันยายน พ.ศ. 2546</t>
  </si>
  <si>
    <t>จัดตั้งฟาร์ม ตัวอย่างฯ เพื่อเป็นแหล่งจ้างงาน แหล่งผลิตอาหาร และแหล่งเรียนรู้ ด้านการเกษตรรวมทั้งปศุสัตว์ให้แก่ ชุมชน</t>
  </si>
  <si>
    <t>สำนักราชเลขาธิการ กองทัพเรือ กรมปศุสัตว์</t>
  </si>
  <si>
    <t>NWT04P010</t>
  </si>
  <si>
    <t>ฟาร์มตัวอย่างฯ บ้านบาลูกากาปัส ตำบลเอราวัณ อำเภอแว้ง</t>
  </si>
  <si>
    <t>จัดตั้งฟาร์ม ตัวอย่างฯ เพื่อเป็นแหล่งจ้างงาน แหล่ง ผลิตอาหาร และแหล่งเรียนรู้ด้าน การเกษตรรวมทั้งปศุสัตว์ให้แก่ชุมชน</t>
  </si>
  <si>
    <t>สำนักราชเลขาธิการ กรมปศุสัตว์ กรมวิชาการเกษตร กรมการข้าว</t>
  </si>
  <si>
    <t>NWT04P011</t>
  </si>
  <si>
    <t>หมู่บ้านเศรษฐกิจพอเพียงและฟาร์ม ตัวอย่างฯ บ้านรอตันบาตู ตำบลกะลุวอ อำเภอเมืองนราธิวาส</t>
  </si>
  <si>
    <t>เพื่อช่วยเหลือ ครอบครัวเจ้าหน้าที่และประชาชน ที่ ประสบเคราะห์กรรมจากการกระทำของผู้ก่อความไม่สงบใน 3 จังหวัด ชายแดนภาคใต้และเพื่อสร้างงานให้ ราษฎรมีอาชีพ มีรายได้ และมีการ พัฒนาคุณภาพชีวิตที่ดีขึ้น</t>
  </si>
  <si>
    <t>สำนักราชเลขาธิการ กองทัพเรือ กรม ปศุสัตว์ กรมวิชาการเกษตร กรมการข้าว</t>
  </si>
  <si>
    <t>NWT04P012</t>
  </si>
  <si>
    <t xml:space="preserve"> ฟาร์มตัวอย่างฯ บ้านโคกโก ตำบลโต๊ะเด็ง อำเภอสุไหงปาดี</t>
  </si>
  <si>
    <t>จัดตั้งฟาร์ม ตัวอย่างฯเพื่อเป็นแหล่งจ้างงาน แหล่ง ผลิตอาหาร และแหล่งเรียนรู้ด้าน การเกษตรรวมทั้งปศุสัตว์ให้แก่ชุมชน</t>
  </si>
  <si>
    <t>NWT04P013</t>
  </si>
  <si>
    <t>ฟาร์มตัวอย่างฯ บ้านตอหลัง ตำบลตันหยงลิมอ อำเภอระแงะ</t>
  </si>
  <si>
    <t>สำนักราชเลขาธิการ กรมปศุสัตว์ กรมการข้าว</t>
  </si>
  <si>
    <t>NWT04P014</t>
  </si>
  <si>
    <t>ฟาร์มตัวอย่างฯ บ้านสะแนะ ตำบลเรียง อำเภอรือเสาะ</t>
  </si>
  <si>
    <t>เป็นแหล่งผลิต อาหารและเผยแพร่ด้านการเกษตรแก่ราษฎรนำไปใช้ในชีวิตประจำวันและที่ดินทำกินของตนเอง</t>
  </si>
  <si>
    <t>NWT04P015</t>
  </si>
  <si>
    <t xml:space="preserve"> ฟาร์มตัวอย่างฯ บ้านโคกไร่ใหญ่ ตำบลสุไหงปาดี อำเภอสุไหงปาดี</t>
  </si>
  <si>
    <t>จัดตั้งฟาร์ม ตัวอย่างเพื่อเป็นแหล่งจ้างงาน แหล่งผลิตอาหารและแหล่งเรียนรู้ด้านการเกษตรรวมทั้งปศุสัตว์ให้แก่ชุมชน</t>
  </si>
  <si>
    <t>NWT04P016</t>
  </si>
  <si>
    <t xml:space="preserve"> ฟาร์มตัวอย่างฯ บ้านป่าไผ่ ตำบลตันหยงลิมอ อำเภอระแงะ</t>
  </si>
  <si>
    <t xml:space="preserve">28 มีนาคม พ.ศ. 2549
</t>
  </si>
  <si>
    <t>จัดตั้งฟาร์ม ตัวอย่างเพื่อเป็นแหล่งจ้างงานแหล่งผลิตอาหารและแหล่งเรียนรู้ด้าน การเกษตรรวมทั้งปศุสัตว์ให้แก่ชุมชน</t>
  </si>
  <si>
    <t>NWT04P017</t>
  </si>
  <si>
    <t>ฟาร์มตัวอย่างฯ บ้านเจาะเกาะ ตำบลบูกิต อำเภอเจาะไอร้อง</t>
  </si>
  <si>
    <t>2กุมภาพันธ์ พ.ศ. 2550</t>
  </si>
  <si>
    <t>สำนักราชเลขาธิการ กรมปศุสัตว์กรม หม่อนไหม กรมการข้าว</t>
  </si>
  <si>
    <t>NWT04P018</t>
  </si>
  <si>
    <t>ฟาร์มตัวอย่างฯ บ้านจาเราะสโตร์ ตำบลกะลุวอ  อำเภอเมือง</t>
  </si>
  <si>
    <t>สำนักราชเลขาธิการ กรมการข้าว</t>
  </si>
  <si>
    <t>NWT04P019</t>
  </si>
  <si>
    <t xml:space="preserve"> ปรับปรุงพันธุ์ไก่พื้นเมืองวิทยาลัยเกษตร และเทคโนโลยีนราธิวาส อำเภอเมือง</t>
  </si>
  <si>
    <t>วิจัยปรับปรุง พันธุ์และส่งเสริมการเลี้ยงให้แก่ เกษตรกร</t>
  </si>
  <si>
    <t>วิทยาลัยเกษตรและเทคโนโลยีนราธิวาส</t>
  </si>
  <si>
    <t>NWT04P026</t>
  </si>
  <si>
    <t xml:space="preserve"> ส่งเสริมศิลปาชีพค่ายจุฬาภรณ์ ตำบล โคกเคียน อำเภอเมือง</t>
  </si>
  <si>
    <t>ส่งเสริมกลุ่ม อาชีพ เช่น การทำเสื่อกระจูด ย่านลิเภา เรือกอและจำลอง รวมทั้ง งานหัตกรรมต่างๆเพื่อเป็นรายได้เสริม โดยเน้นการอนุรักษ์ศิลปวัฒนธรรม</t>
  </si>
  <si>
    <t>กองศิลปาชีพ สำนักราชเลขาธิการ</t>
  </si>
  <si>
    <t>NWT04P027</t>
  </si>
  <si>
    <t xml:space="preserve"> ส่งเสริมศิลปาชีพบ้านกำแพง ตำบลกะลุวอ อำเภอเมือง</t>
  </si>
  <si>
    <t>NWT04P028</t>
  </si>
  <si>
    <t>ส่งเสริมศิลปาชีพหมู่บ้านปศุสัตว์- เกษตรมูโน๊ะ ตำบลโฆษิต อำเภอตากใบ</t>
  </si>
  <si>
    <t>NWT04P029</t>
  </si>
  <si>
    <t>ส่งเสริมศิลปาชีพบ้านปลักปลา ตำบล โฆษิต อำเภอตากใบ</t>
  </si>
  <si>
    <t>กองทัพภาคที่ 4 กองศิลปาชีพ ส านักราชเลขาธิการ</t>
  </si>
  <si>
    <t>NWT04P030</t>
  </si>
  <si>
    <t>ส่งเสริมศิลปาชีพวัดพระพุทธ ตำบลพร่อน อำเภอตากใบ</t>
  </si>
  <si>
    <t>NWT04P031</t>
  </si>
  <si>
    <t xml:space="preserve"> ส่งเสริมศิลปาชีพบ้านตอหลัง ตำบลไพรวัน อำเภอตากใบ</t>
  </si>
  <si>
    <t>NWT04P032</t>
  </si>
  <si>
    <t>ส่งเสริมศิลปาชีพวัดชลธาราสิงเห ตำบลพร่อน อำเภอตากใบ</t>
  </si>
  <si>
    <t>NWT04P033</t>
  </si>
  <si>
    <t>ส่งเสริมศิลปาชีพบ้านกาหลง ตำบลกาหลง อำเภอศรีสาคร</t>
  </si>
  <si>
    <t>กองศิลปาชีพ สำนักราชเลขาธิการ กรมหม่อนไหม</t>
  </si>
  <si>
    <t>NWT04P034</t>
  </si>
  <si>
    <t xml:space="preserve"> ส่งเสริมศิลปาชีพบ้านสายบน ตำบลกาหลง อำเภอศรีสาคร</t>
  </si>
  <si>
    <t xml:space="preserve">กองศิลปาชีพ สำนักราชเลขาธิการ </t>
  </si>
  <si>
    <t>NWT04P035</t>
  </si>
  <si>
    <t>ส่งเสริมศิลปาชีพบ้านดาฮง ตำบลเชิงคีรี อำเภอศรีสาคร</t>
  </si>
  <si>
    <t>กองศิลปาชีพ สำนักราชเลขาธิการ กองทัพภาคที่ 4</t>
  </si>
  <si>
    <t>NWT04P036</t>
  </si>
  <si>
    <t>ส่งเสริมศิลปาชีพบ้านไทยสุข ตำบล ลาโละ อำเภอรือเสาะ</t>
  </si>
  <si>
    <t>NWT04P037</t>
  </si>
  <si>
    <t>ส่งเสริมศิลปาชีพบ้านไอร์สาเมาะ ตำบล โคกสะตอ อำเภอรือเสาะ</t>
  </si>
  <si>
    <t xml:space="preserve">กองศิลปาชีพ </t>
  </si>
  <si>
    <t>NWT04P038</t>
  </si>
  <si>
    <t xml:space="preserve"> ส่งเสริมศิลปาชีพบ้านบากง (วัดทราย ทอง) ตำบลรือเสาะ อำเภอรือเสาะ</t>
  </si>
  <si>
    <t>NWT04P039</t>
  </si>
  <si>
    <t xml:space="preserve"> ส่งเสริมศิลปาชีพบ้านคลอแระ ตำบลบาเระใต้ อำเภอบาเจาะ</t>
  </si>
  <si>
    <t>NWT04P040</t>
  </si>
  <si>
    <t>ส่งเสริมศิลปาชีพบ้านโต๊ะโม๊ะ ตำบล ภูเขาทอง อำเภอสุคิริน</t>
  </si>
  <si>
    <t xml:space="preserve">กองศิลปาชีพ สำนักราชเลขาธิการ กองทัพภาคที่ 4
</t>
  </si>
  <si>
    <t>NWT04P041</t>
  </si>
  <si>
    <t xml:space="preserve"> ส่งเสริมศิลปาชีพบ้านไอร์บาลอ ตำบล ช้างเผือก อำเภอจะแนะ</t>
  </si>
  <si>
    <t>จะแนะ</t>
  </si>
  <si>
    <t xml:space="preserve">กองศิลปาชีพ สำนักราชเลขาธิการ 
</t>
  </si>
  <si>
    <t>NWT04P042</t>
  </si>
  <si>
    <t>ส่งเสริมศิลปาชีพบ้านกูจิงลือปะ ตำบลเฉลิม อำเภอระแงะ</t>
  </si>
  <si>
    <t>NWT04P043</t>
  </si>
  <si>
    <t>ส่งเสริมศิลปาชีพวัดตันติการาม (บ้านตอหลัง ) ตำบลตันหยงลิมอ อำเภอระแงะ</t>
  </si>
  <si>
    <t>NWT04P044</t>
  </si>
  <si>
    <t>ส่งเสริมศิลปาชีพวัดน้ำขาว ตำบลกายู คละ อำเภอแว้ง</t>
  </si>
  <si>
    <t>NWT04P045</t>
  </si>
  <si>
    <t xml:space="preserve"> ส่งเสริมศิลปาชีพวัดลอยประดิษฐ์ (บ้าน โต๊ะเด็ง) ตำบลโต๊ะเด็ง อำเภอสุไหงปาดี</t>
  </si>
  <si>
    <t>NWT04P046</t>
  </si>
  <si>
    <t>ส่งเสริมศิลปาชีพบ้านนาโงมาแย ตำบลสากอ อำเภอสุไหงปาดี</t>
  </si>
  <si>
    <t>NWT04P047</t>
  </si>
  <si>
    <t xml:space="preserve"> ส่งเสริมศิลปาชีพบ้านบลูกาสนอ ต าบล ตะปอเยาะ อ าเภอยี่งอ</t>
  </si>
  <si>
    <t>ยี่งอ</t>
  </si>
  <si>
    <t>NWT04P048</t>
  </si>
  <si>
    <t>หมู่บ้านเศรษฐกิจพอเพียงและฟาร์มตัวอย่างบ้านไอร์บือแตอันเนื่องมาจากพระราชดำริอำเภอจะแนะ จังหวัดนราธิวาส</t>
  </si>
  <si>
    <t>ส่งเสริมการเลี้ยว แพะนม</t>
  </si>
  <si>
    <t>สนับสนุน อาชีพให้แก่ราษฎร และเพิ่มรายได้</t>
  </si>
  <si>
    <t>กรมราชองครักษ์ กรมปศุสัตว์ กรมส่งเสริมการเกษตร</t>
  </si>
  <si>
    <t>NWT06P007</t>
  </si>
  <si>
    <t xml:space="preserve"> ลาดยางถนนบนคันกั้นน้ำบ้านศรีพงันประตูระบายน้ำปลายคลองมูโน๊ะ ตำบลเกาะสะท้อน อำเภอตากใบ</t>
  </si>
  <si>
    <t>เพื่อเป็นเส้นทาง คมนาคมเชื่อม ต่อตำบลเกาะสะท้อน และตำบลโฆษิต</t>
  </si>
  <si>
    <t>NWT07P003</t>
  </si>
  <si>
    <t xml:space="preserve"> ขยายเขตไฟฟ้าให้หมู่บ้านศิลปาชีพ นิคมฯ สุคิริน ตำบลภูเขาทอง อำเภอสุคิริน</t>
  </si>
  <si>
    <t>ขยายเขตไฟฟ้า</t>
  </si>
  <si>
    <t>กรมพัฒนาสังคมและสวัสดิการ</t>
  </si>
  <si>
    <t>NWT08P004</t>
  </si>
  <si>
    <t>บ้านเล็กในป่าใหญ่ พื้นที่สงวนเพื่อ กิจการนิคมสร้างตนเองสุคิริน บ้านไอร์ปาโจ ตำบลภูเขาทอง อำเภอสุคิริน</t>
  </si>
  <si>
    <t>จัดราษฎร ยากจนเข้าอาศัยในพื้นที่นิคมสร้าง ตนเองสุคิรินส่งเสริม อาชีพเกษตร ศิลปาชีพ และอนุรักษ์ผืนป่าต้นน้ำ</t>
  </si>
  <si>
    <t>คณะทำงาน (จำนวน17หน่วยงาน) ซึ่งมีนิคมเป็นเลขานุการ</t>
  </si>
  <si>
    <t>NWT08P005</t>
  </si>
  <si>
    <t>พระสงฆ์นำชัยคุ้มภัยใต้พื้นที่วัดในจังหวัดนราธิวาส อำเภอเมือง</t>
  </si>
  <si>
    <t>นิมนต์ พระสงฆ์มาจำพรรษาใน 3 จังหวัด ชายแดนภาคใต้ เพื่อเป็นที่พึ่งทางใจ และปฏิบัติศาสนกิจ</t>
  </si>
  <si>
    <t>กรมการศาสนา</t>
  </si>
  <si>
    <t>NWT08P011</t>
  </si>
  <si>
    <t>โครงการพัฒนาการเกษตรหมู่บ้านศิลปะ ชีพนิคมสร้างตัวเองสุคิริน จ.นราธิวาส</t>
  </si>
  <si>
    <t>NAN01P0068</t>
  </si>
  <si>
    <t>ฝายทดน้ำน้ำตวง (พร้อมระบบ) บ้านน้ำตวง ตำบลน้ำพาง อำเภอแม่จริม</t>
  </si>
  <si>
    <t>แม่จริม</t>
  </si>
  <si>
    <t>6 กุมภาพันธ์ พ.ศ. 2538</t>
  </si>
  <si>
    <t>NAN01P0069</t>
  </si>
  <si>
    <t>ระบบประปาภูเขาบ้านน้ำตวง ตำบลน้ำพาง อำเภอแม่จริม</t>
  </si>
  <si>
    <t>ฝายน้ำล้น</t>
  </si>
  <si>
    <t>NAN01P0070</t>
  </si>
  <si>
    <t>ระบบประปาภูเขาบ้านกิ่วน้ำ 2 ตำบลน้ำพาง อำเภอแม่จริม</t>
  </si>
  <si>
    <t>ฝายน้ำล้น / น้ำเพื่ออุปโภค-บริโภค</t>
  </si>
  <si>
    <t>NAN01P0071</t>
  </si>
  <si>
    <t>ฝายห้วยเมี่ยง ตำบลน้ำพาง อำเภอแม่จริม</t>
  </si>
  <si>
    <t>ประโยชน์ของโครงการ: ฝายน้ำล้น</t>
  </si>
  <si>
    <t>NAN01P0072</t>
  </si>
  <si>
    <t>ฝายห้วยสะกาดพร้อมระบบส่งน้ำ บ้านจูน ตำบลภูคา อำเภอปัว</t>
  </si>
  <si>
    <t>ปัว</t>
  </si>
  <si>
    <t>16 กุมภาพันธ์ พ.ศ.2543</t>
  </si>
  <si>
    <t>400 ไร่/1,400 ไร่</t>
  </si>
  <si>
    <t>NAN01P0073</t>
  </si>
  <si>
    <t>ฝายห้วยไทพร้อมระบบ บ้านจูน ตำบลภูคา อำเภอปัว</t>
  </si>
  <si>
    <t>300 ไร่/1,400 ไร่</t>
  </si>
  <si>
    <t>NAN01P0074</t>
  </si>
  <si>
    <t>จัดหาน้ำบ้านกอก-บ้านจูน บ้านกอก ตำบลภูคา อำเภอปัว</t>
  </si>
  <si>
    <t>NAN01P0075</t>
  </si>
  <si>
    <t>ฝายภูพยัคฆ์พร้อมระบบ บ้านน้ำรีพัฒนา ตำบลขุนน่าน อำเภอเฉลิมพระเกียรติ</t>
  </si>
  <si>
    <t>เฉลิมพระเกียรติ</t>
  </si>
  <si>
    <t>12 มกราคม พ.ศ. 2546</t>
  </si>
  <si>
    <t>NAN01P0076</t>
  </si>
  <si>
    <t>สถานีทดลองเกษตรบนพื้นที่สูงดอยขุนน่าน (บ้านสะจุก-บ้านสะเกี้ยง จัดหาน้ำ บ้านสะจุก-สะเกี่ยง) ตำบลขุนน่าน อำเภอเฉลิมพระเกียรติ</t>
  </si>
  <si>
    <t>9 มกราคม พ.ศ. 2547</t>
  </si>
  <si>
    <t>600 ไร่</t>
  </si>
  <si>
    <t>NAN01P0077</t>
  </si>
  <si>
    <t>สถานีทดลองเกษตรบนพื้นที่สูง บ้านสบขุ่น (จัดหาน้ำสนับสนุน บ้านสบขุ่น) จัดหาน้ำ บ้านสบขุ่น ตำบลป่าคา อำเภอท่าวังผา</t>
  </si>
  <si>
    <t>ท่าวังผา</t>
  </si>
  <si>
    <t>16 มกราคม พ.ศ. 2547</t>
  </si>
  <si>
    <t>NAN02P002</t>
  </si>
  <si>
    <t>เลี้ยงแพะนมเพื่อศึกษาวิจัยและขยายผลส่งเสริมเกษตรกรตามพระราชดำริ จังหวัดเชียงใหม่ จังหวัดเชียงราย จังหวัดแม่ฮ่องสอน จังหวัดน่าน และจังหวัดพะเยา</t>
  </si>
  <si>
    <t>ไม่ระบุพื้นที่อำเภอ</t>
  </si>
  <si>
    <t>26 กุมภาพันธ์ พ.ศ. 2548</t>
  </si>
  <si>
    <t>การเกษตร</t>
  </si>
  <si>
    <t>NAN02P003</t>
  </si>
  <si>
    <t>กลุ่มสถานีพัฒนาการเกษตรที่สูงตามแนวพระราชดำริ</t>
  </si>
  <si>
    <t>พ.ศ. 2543</t>
  </si>
  <si>
    <t>ให้ความรู้ภาคการเกษตร</t>
  </si>
  <si>
    <t>NAN03P002</t>
  </si>
  <si>
    <t>ปลูกไผ่เพื่อฟื้นฟูสภาพป่าไม้ในพื้นที่โครงการฯ ภาคเหนือ</t>
  </si>
  <si>
    <t>31 มกราคม พ.ศ. 2548</t>
  </si>
  <si>
    <t>การฟื้นฟูสภาพป่าไม้</t>
  </si>
  <si>
    <t>2,280 ไร่ ราษฎรมีรายได้จากการจ้างแรงงานปลูกและดูแลรักษาต้นไผ่</t>
  </si>
  <si>
    <t>สำนักราชเลขาธิการ กองทัพภาคที่ 3</t>
  </si>
  <si>
    <t>NAN03P004</t>
  </si>
  <si>
    <t>พัฒนาบ้านกอก-บ้านจูน อันเนื่องมาจากพระราชดำริ อำเภอปัว จังหวัดน่าน</t>
  </si>
  <si>
    <t>16 กุมภาพันธ์ 2543</t>
  </si>
  <si>
    <t>อนุรักษ์และฟื้นฟูทรัพยากร</t>
  </si>
  <si>
    <t>ลดพื้นที่จากการทำนาจากพื้นที่ปลูกข้าวไร่มาปลูกข้าวนาขั้นบันได</t>
  </si>
  <si>
    <t>NAN03P005</t>
  </si>
  <si>
    <t>อาสาสมัครพิทักษ์ป่าพื้นที่ จังหวัดน่าน</t>
  </si>
  <si>
    <t>พ.ศ. 2540</t>
  </si>
  <si>
    <t>ฝึกอบรม</t>
  </si>
  <si>
    <t>ราษฎรมีส่วนร่วมในการดูแลรักษาป่า</t>
  </si>
  <si>
    <t>NAN04P001</t>
  </si>
  <si>
    <t>พลิกฟื้นธนาคารควายไถนา ตามพระราชดำริ บ้านดอน ตำบลสวด อำเภอบ้านหลวง</t>
  </si>
  <si>
    <t>บ้านหลวง</t>
  </si>
  <si>
    <t>11 สิงหาคม พ.ศ. 2551</t>
  </si>
  <si>
    <t>สนับสนุนกระบือเพศเมียแก่เกษตรกรกร</t>
  </si>
  <si>
    <t>สำนักงานการปฏิรูปที่ดินเพื่อเกษตรกรรม</t>
  </si>
  <si>
    <t>NAN04P0010</t>
  </si>
  <si>
    <t>พัฒนาเพื่อความมั่นคงพื้นที่ลุ่มน้ำน่านอันเนื่องมาจากพระราชดำริ บ้านน้ำตวง</t>
  </si>
  <si>
    <t>ส่งเสริมพัฒนาอาชีพที่ถูกต้องตามหลักวิชาการ ตลอดจนเป็นแหล่งจ้างงานแก่ราษฎรในพื้นที่</t>
  </si>
  <si>
    <t>NAN04P0011</t>
  </si>
  <si>
    <t>พัฒนาบ้านกอก-บ้านจูน อันเนื่องมาจากพระราชดำริ</t>
  </si>
  <si>
    <t>สำนักราชเลขาธิการ กรมวิชาการเกษตร</t>
  </si>
  <si>
    <t>NAN04P007</t>
  </si>
  <si>
    <t>พัฒนาเพื่อความมั่นคงพื้นที่ลุ่มน้ำน่านฯ บ้านน้ำรีพัฒนา ตำบลขุนน่าน อำเภอเฉลิมพระเกียรติ จังหวัดน่าน</t>
  </si>
  <si>
    <t>NAN04P008</t>
  </si>
  <si>
    <t>พัฒนาเพื่อความมั่นคง พื้นที่ลุ่มน้ำน่านฯ บ้านน้ำตวง ตำบลน้ำพาง อำเภอแม่ริม จงหวัดน่าน</t>
  </si>
  <si>
    <t>แม่ริม</t>
  </si>
  <si>
    <t>ส่งเสริมพัฒนาอาชีพที่ถูกต้องตามหลักวิชาการ ตลอดจนเป็นแหล่งจ้้างงานแก่ราษฎร</t>
  </si>
  <si>
    <t>NAN04P009</t>
  </si>
  <si>
    <t>พัฒนาเพื่อความมั่นคงพื้นที่ลุ่มน้ำน่านอันเนื่องมาจากพระราชดำริ บ้านน้ำรีพัฒนา</t>
  </si>
  <si>
    <t>ให้ความรู้ด้านการเกษตรที่ถูกต้องตามหลักวิชาการ ซึ่งราษฎรสามารถนำไปปรับใช้ในที่ดิน</t>
  </si>
  <si>
    <t>NAN08P002</t>
  </si>
  <si>
    <t>สถานีพัฒนาเกษตรที่สูงตามแนวพระราชดำริภูพยัคฆ์ ตำบลขุนน่าน อำเภอเฉลิมพระเกียรติ</t>
  </si>
  <si>
    <t>ฟื้นฟูพัฒนาอนุรักษ์ทรัพยากรธรรมชาติและสิ่งแวดล้อมให้เป็นแหล่งต้นน้ำ</t>
  </si>
  <si>
    <t>NAN08P003</t>
  </si>
  <si>
    <t>สถานีพัฒนาเกษตรที่สูงตามแนวพระราชดำริบ้านสะจุก – สะเกี้ยง บ้านสะจุก -สะเกี้ยง ตำบลขุนน่าน อำเภอเฉลิมพระเกียรติ</t>
  </si>
  <si>
    <t>อนุรักษ์และฟื้นฟู สภาพป่า</t>
  </si>
  <si>
    <t>กองทัพบก กองทัพภาคที่ 3</t>
  </si>
  <si>
    <t>NAN08P004</t>
  </si>
  <si>
    <t>สถานีพัฒนาเกษตรที่สูงตามแนว พระราชดำริบ้านสบขุ่น บ้านสบขุ่น ตำบลป่าคา อำเภอ ท่าวังผา</t>
  </si>
  <si>
    <t>16 มกราคม พ.ศ. 2547 พ.ศ.2550</t>
  </si>
  <si>
    <t>ถ่ายทอดเทคโนโลยี การปลูกข้าวที่เหมาะสม</t>
  </si>
  <si>
    <t>กรมการข้าว</t>
  </si>
  <si>
    <t>NAN08P005</t>
  </si>
  <si>
    <t>พัฒนาบ้านกอก-บ้านจูน อันเนื่องมาจากพระราชดำริ บ้านกอก - จูน ตำบลภูคา</t>
  </si>
  <si>
    <t>พ.ศ. 2551</t>
  </si>
  <si>
    <t>เจาะบ่อบาดาล 3 บ่อ และก่อสร้างระบบประปา</t>
  </si>
  <si>
    <t>กรมทรัพยากรน้ำบาดาล</t>
  </si>
  <si>
    <t>BKN01P007</t>
  </si>
  <si>
    <t>ขุดลอกห้วยม่วง - ห้วยนาโคก ตำบลท่อดอกคำ อำเภอบึงโขงหลง</t>
  </si>
  <si>
    <t>บึงโขงหลง</t>
  </si>
  <si>
    <t>17 ธันวาคม พ.ศ. 2547</t>
  </si>
  <si>
    <t>ทำให้ราษฎร 4 หมู่บ้าน 641 ครัวเรือน 2,500 คน มีน้ำอุปโภค-บริโภค รวมทั้งสามารถส่งน้ำช่วยเหลือพื้นที่การเกษตรได้ประมาณ 500 ไร่</t>
  </si>
  <si>
    <t>จังหวัดหนองคาย</t>
  </si>
  <si>
    <t>BKN01P008</t>
  </si>
  <si>
    <t>ฝายห้วยหินลาด ตำบลบึงโขงหลง อำเภอบึงโขงหลง</t>
  </si>
  <si>
    <t>25 พฤศจิกายน พ.ศ. 2548</t>
  </si>
  <si>
    <t>เป็นการช่วยให้ราษฎร 2 หมู่บ้าน 150 ครัวเรือน 600 คน มีน้ำใช้ในการทำการเกษตร อุปโภค-บริโภค และเลี้ยงสัตว์ได้เพียงพอตลอดปี นอกจากนี้ ในฤดูแล้งยังเป็นแหล่งน้ำสำรองในการเพาะปลูกพืชไร่และพืชผักสวนครัว เป็นการส่งเสริมให้ราษฎรในพื้นที่ทำการเกษตรอย่างต่อเนื่อง</t>
  </si>
  <si>
    <t>BKN01P009</t>
  </si>
  <si>
    <t>จัดหาแหล่งน้ำสนับสนุนฟาร์มตัวอย่างบ้านโนนสวนปอ ตำบลบึงโขงหลง อำเภอบึงโขงหลง</t>
  </si>
  <si>
    <t>ทำให้การดำเนินงานกิจกรรมต่างๆ ภายในโครงการฟาร์มตัวอย่างมีน้ำใช้อย่างเพียงพอ ทำให้ราษฎรจำนวน 4 หมู่บ้าน 100 ครัวเรือน 400 คน ใช้ในการอุปโภค-บริโภคและ ทำให้สามารถส่งน้ำสนับสนุนพื้นที่การเกษตรได้ครอบคลุมพื้นที่ประมาณ 300 ไร่</t>
  </si>
  <si>
    <t>BKN01P010</t>
  </si>
  <si>
    <t>ฝายห้วยหนิง ตำบลบึงโขงหลง อำเภอบึงโขงหลง</t>
  </si>
  <si>
    <t>จัดหาแหล่งน้ำสนับสนุนกิจกรรมต่าง ๆ ภายในฟาร์มตัวอย่างฯบ้านโนนสวนปอ หมู่ 6 ตำบลบึงโขงหลง อำเภอบึงโขงหลง จังหวัดหนองคาย และแก้ไขปัญหาการขาดแคลนน้ำสำหรับทำการเกษตรและอุปโภค-บริโภค รวมทั้งช่วยระบายน้ำในฤดูน้ำหลากอีกด้วย พื้นที่ 300 ไร่</t>
  </si>
  <si>
    <t>BKN03P001</t>
  </si>
  <si>
    <t>อนุรักษ์พันธุ์ไม้ป่าภาคตะวันออกเฉียงเหนือตอนบน หมู่บ้านภูสวาท หมู่ที่ 6 ตำบลหนองเดิน อำเภอบุ่งคล้า</t>
  </si>
  <si>
    <t>บุ่งคล้า</t>
  </si>
  <si>
    <t>พ.ศ. 2535</t>
  </si>
  <si>
    <t>อนุรักษ์พันธุ์กรรมพืชเมล็ดและเนื้อเยื่อ</t>
  </si>
  <si>
    <t>BKN04P001</t>
  </si>
  <si>
    <t>ฟาร์มตัวอย่างห้วยหินลาด บ้านห้วยหินลาด ตำบลบึงโขงหลง อำเภอบึงโขงหลง</t>
  </si>
  <si>
    <t>25 พฤศจิกายน พ.ศ.2548 เมื่อปี 2540</t>
  </si>
  <si>
    <t>เป็นการสร้างอาชีพให้แก่ราษฎรได้อย่างต่อเนื่องในการจ้างแรงงานในพื้นที่ รวมทั้งเป็นแหล่งให้ความรู้แก่ผู้เข้ามาทำงานในฟาร์มตัวอย่างในการเรียนรู้ด้วยตนเอง และทำให้มีฟาร์มสำหรับผลิตอาหารปลอดสารพิษ</t>
  </si>
  <si>
    <t>กรมพัฒนาที่ดิน สำนักราชเลขาธิการ กรมการข้าว กรมส่งเสริมการเกษตร กรมปศุสัตว์ กรมหม่อนไหม</t>
  </si>
  <si>
    <t>BKN04P002</t>
  </si>
  <si>
    <t>ส่งเสริมศิลปาชีพบ้านโชคอำนวย บ้านโชคอำนวย</t>
  </si>
  <si>
    <t>18 พฤศจิกายน พ.ศ.2538</t>
  </si>
  <si>
    <t>ราษฎรที่อาศัยอยู่ในโครงการฯ บริเวณศูนย์ส่งเสริมศิลปาชีพ บ้านโชคอำนวย มีรายได้เพิ่มมากขึ้นและความเป็นอยู่ที่ดีขึ้น</t>
  </si>
  <si>
    <t>กรมส่งเสริการเกษตร กองทัพภาคที่ 2</t>
  </si>
  <si>
    <t>BRM01P045</t>
  </si>
  <si>
    <t>ขุดลอกหนองไทร บ้านยาง ตำบลลำดวน อำเภอกระสัง</t>
  </si>
  <si>
    <t>กระสัง</t>
  </si>
  <si>
    <t>26 ธันวาคม พ.ศ. 2536</t>
  </si>
  <si>
    <t>ทำให้ราษฎรจำนวน 3 หมู่บ้าน 421 ครัวเรือน 2,199 คน มีน้ำใช้สำหรับอุปโภคบริโภคและทำการเกษตรได้ตลอดปี รวมทั้งก่อให้เกิดประโยชน์โดยตรงแก่พื้นที่จำนวน 100 ไร่ ให้สามารถทำการเพาะปลูกได้ตลอดปี</t>
  </si>
  <si>
    <t>BRM01P046</t>
  </si>
  <si>
    <t>ขุดลอกหนองจรรโลง บ้านหนองพลวง ตำบลลำดวน อำเภอกระสัง</t>
  </si>
  <si>
    <t>ทำให้ราษฎรจำนวน 3 หมู่บ้าน 421 ครัวเรือน 2,199 คน มีน้ำใช้สำหรับอุปโภคบริโภค และทำการเกษตรได้ตลอดปี รวมทั้งก่อให้เกิดประโยชน์โดยตรงแก่พื้นที่จำนวน 100 ไร่</t>
  </si>
  <si>
    <t>BRM01P047</t>
  </si>
  <si>
    <t>ขุดลอกหนองกุดโคลน บ้านกุดโคลน ตำบลลำดวน อำเภอกระสัง</t>
  </si>
  <si>
    <t>พัฒนาระบบการเกษตร ให้ราษฎรมีน้ำใช้อุปโภคบริโภคและส่งเสริมทางการเกษตร ปลูกพืชผักสวนครัวในฤดูแล้ง ในเขตพื้นที่ 100 ไร่ ในฤดูแล้งสามารถใช้น้ำสำหรับอุปโภคบริโภคให้กับราษฎร 2 หมู่บ้าน 200 ครัวเรือน 580 คน รวมทั้งใช้เป็นแหล่งประมงประจำหมู่บ้าน</t>
  </si>
  <si>
    <t>BRM01P048</t>
  </si>
  <si>
    <t>ปรับปรุงอ่างเก็บน้ำห้วยนาเหนือ ตำบลหนองแวง อำเภอละหานทราย</t>
  </si>
  <si>
    <t>ละหานทราย</t>
  </si>
  <si>
    <t>16 กรกฎาคม พ.ศ. 2540</t>
  </si>
  <si>
    <t>เป็นการช่วยเหลือราษฎร</t>
  </si>
  <si>
    <t>ราษฎร 4 หมู่บ้าน 895 ครัวเรือน 4,300 คน ได้มีน้ำสำหรับอุปโภค-บริโภค และทำการเกษตรครอบคลุมพื้นที่ประมาณ 1,200 ไร่ ได้ตลอดทั้งปี</t>
  </si>
  <si>
    <t>BRM01P049</t>
  </si>
  <si>
    <t>ปรับปรุงระบบส่งน้ำอ่างเก็บน้ำห้วยนาเหนือ บ้านไผทรวมพล ตำบลหนองแวง อำเภอละหานทราย</t>
  </si>
  <si>
    <t>สามารถสนับสนุนพื้นที่ทำการเกษตรของราษฎร</t>
  </si>
  <si>
    <t>ราษฎรจำนวน 2 หมู่บ้าน 200 ครัวเรือน และได้รับประโยชน์โดยตรงในฤดูฝนจำนวน 485 ไร่ และในฤดูแล้ง 250 ไร่</t>
  </si>
  <si>
    <t>BRM01P050</t>
  </si>
  <si>
    <t>ขุดลอกหนองแดง ตำบลดอนกอก อำเภอนาโพธิ์</t>
  </si>
  <si>
    <t>นาโพธิ์</t>
  </si>
  <si>
    <t>9 ตุลาคม พ.ศ. 2541</t>
  </si>
  <si>
    <t>ในพื้นที่ 135 ไร่ ช่วยให้ราษฎรได้มีน้ำใช้เพื่อการอุปโภคบริโภค</t>
  </si>
  <si>
    <t>BRM01P051</t>
  </si>
  <si>
    <t>ขุดลอกห้วยกลาง ตำบลดอนกอก อำเภอนาโพธิ์</t>
  </si>
  <si>
    <t>สามารถสนับสนุนพื้นที่ทำการเกษตรของราษฎรในพื้นที่</t>
  </si>
  <si>
    <t>145 ไร่ ช่วยให้ราษฎรได้มีน้ำใช้เพื่อการอุปโภคบริโภค และมีสภาพความเป็นอยู่ด้านโครงสร้างพื้นฐานสังคมและเศรษฐกิจดีขึ้น</t>
  </si>
  <si>
    <t>BRM01P052</t>
  </si>
  <si>
    <t>ขุดลอกห้วยตูมกา ตำบลดอนกอก อำเภอนาโพธิ์</t>
  </si>
  <si>
    <t>150 ไร่ ช่วยให้ราษฎรได้มีน้ำใช้เพื่อการอุปโภคบริโภค</t>
  </si>
  <si>
    <t>BRM01P053</t>
  </si>
  <si>
    <t>ขุดลอกสระฮู ตำบลดอนกอก อำเภอนาโพธิ์</t>
  </si>
  <si>
    <t>พื้นที่ 134 ไร่ ช่วยให้ราษฎรได้มีน้ำใช้เพื่อการอุปโภคบริโภคและมีสภาพความเป็นอยู่ด้านโครงสร้างพื้นฐานสังคมและเศรษฐกิจดีขึ้น</t>
  </si>
  <si>
    <t>BRM01P054</t>
  </si>
  <si>
    <t>ขุดลอกลำห้วยคอกควาย ตำบลดอนกอก อำเภอนาโพธิ์</t>
  </si>
  <si>
    <t>สามารถสนับสนุนพื้นที่ทำการเกษตรของราษฎรใน</t>
  </si>
  <si>
    <t>พื้นที่ 173 ไร่ ช่วยให้ราษฎรได้มีน้ำใช้เพื่อการอุปโภคบริโภค</t>
  </si>
  <si>
    <t>BRM01P055</t>
  </si>
  <si>
    <t>ขุดลอกลำห้วยคอกควาย (ระยะ 2) ตำบลดอนกอก อำเภอนาโพธิ์</t>
  </si>
  <si>
    <t>พื้นที่ 173 ไร่ ช่วยให้ราษฎรได้มีน้ำใช้เพื่อการอุปโภคบริโภค และมีสภาพความเป็นอยู่ดีขึ้น</t>
  </si>
  <si>
    <t>BRM01P056</t>
  </si>
  <si>
    <t>ปรับปรุงอ่างเก็บน้ำร่องน้ำซับ บ้านศรีทายาท หมู่ที่ 8 ตำบลหนองแวง อำเภอละหานทราย</t>
  </si>
  <si>
    <t>1 ธันวาคม พ.ศ. 2545</t>
  </si>
  <si>
    <t>สามารถแก้ไขปัญหาการขาดแคลนน้ำให้แก่ราษฎรในพื้นที่</t>
  </si>
  <si>
    <t>4 หมู่บ้าน จำนวน 895 ครัวเรือน 4,300 คน ไดมีน้ำใช้ในการทำการเกษตร และอุปโภค-บริโภค รวมทั้งเป็นแหล่งน้ำต้นทุนเพื่อใช้ในการสนับสนุนและส่งเสริมการพัฒนาด้านอาชีพ จากส่วนราชการต่างๆ ฯ กให้เกิดการสร้างงานในพื้นที่ และราษฎรสามารถใช้น้ำทำการเพาะปลูกพืชผักนอกเหนือ จากฤดูทำนา ตลอดจนทำการประมง</t>
  </si>
  <si>
    <t>BRM01P057</t>
  </si>
  <si>
    <t>ปรับปรุงอ่างเก็บน้ำห้วยดินทราย ตำบลหนองแวง อำเภอละหานทราย</t>
  </si>
  <si>
    <t>ส่งน้ำช่วยเหลือราษฎรครอบคลุมพื้นที่ 1,000 ไร่ จำนวน 4 หมู่บ้าน ให้มีน้ำใช้ในการเกษตร อุปโภค-บริโภค เลี้ยงสัตว์ และเป็นแหล่งเพาะพันธุ์สัตว์น้ำ เพื่อเป็นการเพิ่มผลผลิตของราษฎร</t>
  </si>
  <si>
    <t>BRM01P058</t>
  </si>
  <si>
    <t>จัดหาแหล่งน้ำช่วยเหลือศูนย์ศิลปาชีพ อำเภอกระสัง</t>
  </si>
  <si>
    <t>จัดหาแหล่งน้ำเพื่อประโยชน์ใช้สอยของราษฎร พื้นที่รับประโยชน์ 800 ไร่</t>
  </si>
  <si>
    <t>BRM01P059</t>
  </si>
  <si>
    <t>ขุดลอกลำห้วยกะบก บ้านลำดวนใต้ ตำบลลำดวน อำเภอกระสัง</t>
  </si>
  <si>
    <t>7 พฤศจิกายน พ.ศ. 2546</t>
  </si>
  <si>
    <t>ขุดลอกลำห้วยพร้อมท่อลอดราษฎรได้รับประโยชน์ 292 ครัวเรือน 1,444 คน มีน้ำอุปโภค บริโภค พื้นที่การเกษตร 600 ไร่</t>
  </si>
  <si>
    <t>BRM01P060</t>
  </si>
  <si>
    <t>จัดหาน้ำสนับสนุนฟาร์มตัวอย่างบ้านบุ บ้านบุ ตำบลลำดวน อำเภอกระสัง</t>
  </si>
  <si>
    <t>โครงการฟาร์มตัวอย่างมีน้ำใช้อย่างเพียงพอ ตลอดจนราษฎรจำนวน 426 ครัวเรือน 2,497 คน มีน้ำสำหรับเพาะปลูกและเป็นแหล่งเพาะพันธุ์สัตว์น้ำของชุมชน</t>
  </si>
  <si>
    <t>BRM01P061</t>
  </si>
  <si>
    <t>ปรับปรุงหนองสามมือ ตำบลลำดวน อำเภอกระสัง</t>
  </si>
  <si>
    <t>ก่อสร้างอ่างเก็บน้ำเพื่อช่วยเหลือราษฎรในการเพาะปลูก และอุปโภคบริโภค เพื่อให้มีน้ำใช้ตลอดทั้งปี</t>
  </si>
  <si>
    <t>BRM03P001</t>
  </si>
  <si>
    <t>ฟื้นฟูอาหารช้างป่าเขตรักษาพันธุ์ สัตว์ป่าดงใหญ่ ตำบลโนนดินแดง อำเภอโนนดินแดง จังหวัดบุรีรัมย์</t>
  </si>
  <si>
    <t>โนนดินแดง</t>
  </si>
  <si>
    <t>24 พฤศจิกายน พ.ศ. 2544</t>
  </si>
  <si>
    <t>จัดทำฝายชะลอ ความชุ่มชื่น/จัดทำโป่งเทียม/จัดทำทุ่ง หญ้าเลี้ยงสัตว์/เฝ้าระวังช้างป่าทำลาย44 พืชผลเกษตรกร</t>
  </si>
  <si>
    <t>กรมอุทยานแห่งชาติสัตว์ป่า และพันธุ์ พืช</t>
  </si>
  <si>
    <t>BRM04P002</t>
  </si>
  <si>
    <t>ส่งเสริมศิลปาชีพ อำเภอกระสัง บ้านบุ ต้าบลลำดวน อ้าเภอกระสัง</t>
  </si>
  <si>
    <t xml:space="preserve">26 ธันวาคม พ.ศ. 2536
</t>
  </si>
  <si>
    <t>ช่วยเหลือราษฎรผู้ ยากไร้,ทำให้ราษฎรในพื้นที่และบริเวณ ใกล้เคียงมีสภาพความเป็นอยู่ที่ดีขึ้น,เป็น สมาชิกทอผ้าไหมและสมาชิก ปลูกหม่อน เลี้ยงไหมในโครงการส่งเสริมศิลปาชีพ</t>
  </si>
  <si>
    <t>กรมการปกครอง กรมการพัฒนาชุมชน กรมหม่อนไหม</t>
  </si>
  <si>
    <t>BRM04P003</t>
  </si>
  <si>
    <t xml:space="preserve">ศูนย์ศิลปาชีพ อำเภอละหานทราย </t>
  </si>
  <si>
    <t>15 กรกฎาคม พ.ศ. 2540</t>
  </si>
  <si>
    <t xml:space="preserve">กิจกรรมปลูกหม่อนไหม ปลูกหม่อนแปลงรวมในพื้นที่โครงการฯ 15 ไร่ , ฝึกอบรมให้ความรู้แก เกษตรกรในพื้นที่ฯ สนับสนุนวัสดุบำรุงรักษาแปลงหม่อน , โรงเลี้ยงไหมแบบถาวร ขนาด 4x 6 เมตร </t>
  </si>
  <si>
    <t>สำนักงานปลัดกระทรวงเกษตรเเละสหกรณ์กรมหม่อนไหม</t>
  </si>
  <si>
    <t>BRM04P004</t>
  </si>
  <si>
    <t>ส่งเสริมอาชีพการเลี้ยงปศุสัตว์ในหมู่บ้านชายแดนบ้านศรีทายาท ,บ้านราษฎร์รักแดน,บ้านแท่นทัพไทย,บ้านไผทรวมพล ตำบลหนองแวงอำเภอละหานทราย</t>
  </si>
  <si>
    <t>ทำให้ราษฎรที่เข้าร่วมโครงการฯ จำนวน 200 ครอบครัว มีอาชีพและรายได้เพิ่มขึ้น และช่วยให้ ราษฎรในพื้นที่โดยเฉพาะเยาวชนมีแหล่ง โปรตีนคุณภาพบริโภคเพิ่มขึ้นทั้งยังเป็น การลดการขาดสารอาหาร</t>
  </si>
  <si>
    <t>BRM04P006</t>
  </si>
  <si>
    <t>ฟาร์มตัวอย่างตามพระราชดำริ ในสมเด็จพระนางเจ้าฯ พระบรมราชินีนาถ บ้านกระเจา ตำบลลำดวน อำเภอกระสัง</t>
  </si>
  <si>
    <t>7 พฤศจิกายน พ.ศ. 2546 เมื่อปี 2540</t>
  </si>
  <si>
    <t>เป็นแหล่งการจ้างงานให้แก่ราษฎรในพื้นที่,การเรียนรู้ทางด้านการเกษตร,ผลิตอาหาร ในชุมชน,อนุรักษ์ทรัพยากรธรรมเตรียมพื้นที่เพาะปลูก ปลูกไม้ย้อมสี,ปลูกหม่อน</t>
  </si>
  <si>
    <t>สำนักราชเลขาธิการ กรมพัฒนาที่ดิน กรมวิชาการเกษตร กรมส่งเสริมการเกษตร กรมปศุสัตว์ กรมหม่อนไหม กรมการข้าว</t>
  </si>
  <si>
    <t>BRM04P007</t>
  </si>
  <si>
    <t>งานอำนวยการและประสานงาน งานหม่อนไหม ข้าวพืชผสมผสาน พืชชุมชน ปรับปรุงดิน บ้านกระเจา ตำบลลำดวน อำเภอกระสัง</t>
  </si>
  <si>
    <t>ลำดวน</t>
  </si>
  <si>
    <t>เตรียมพื้นที่ เพาะปลูก ปลูกไม้ย้อมสี,ปลูกหม่อน,ปลูก มัน โรงแปรรูป,โรงบรรจุหีบห่อ</t>
  </si>
  <si>
    <t>ส้านักราชเลขาธิการ</t>
  </si>
  <si>
    <t>BRM04P011</t>
  </si>
  <si>
    <t>ฟาร์มตัวอย่างตามพระราชดำริ บ้านกระเจา</t>
  </si>
  <si>
    <t>ส่งเสริมกลุ่มอาชีพ รวมทั้งงานหัตถกรรมต่างๆ เพื่อเป็น รายได้แกราษฎรในท้องท</t>
  </si>
  <si>
    <t>BRM04P012</t>
  </si>
  <si>
    <t>กิจกรรมพัฒนาและส่งเสริมศิลปหัตถกรรม ปีงบประมาณ 2565 หลักสูตร “การแปรรูปอาหาร” บ้านโคกพลวง ม.9 ตำบลหนองโบสถ์ อำเภอนางรอง จังหวัดบุรีรัมย์</t>
  </si>
  <si>
    <t>นางรอง</t>
  </si>
  <si>
    <t>17 ธันวาคม 2564</t>
  </si>
  <si>
    <t>ส.ป.ก.ส่งเสริมให้ เกษตรกรในเขตปฏิรูปที่ดิน จำนวน 15 ราย มีความรู้งานด้านศิลปหัตถกรรมเพื่อ นำไปสร้างรายได้เสริมนอกภาคเกษตรกรรม</t>
  </si>
  <si>
    <t>สำนักงานการปฎิรูปที่ดินเพื่อเกษตรกรรม</t>
  </si>
  <si>
    <t>BRM08P003</t>
  </si>
  <si>
    <t>พัฒนาเพื่อความมั่นคงในพื้นที่ อำเภอละหานทราย บ้านโนนดินแดง ตำบลโนนดินแดง อำเภอโนนดินแดง</t>
  </si>
  <si>
    <t>17 เมษายน พ.ศ. 2545 1 มิถุนายน พ.ศ. 2543</t>
  </si>
  <si>
    <t>ขนย้ายติดตั้งเครื่องอุปกรณ์โรงสีข้าวพระราชทาน จำนวน 43 หมู่บ้าน</t>
  </si>
  <si>
    <t>กรมส่งเสริมสหกรณ์ กรมการข้าว</t>
  </si>
  <si>
    <t>BRM08P004</t>
  </si>
  <si>
    <t>พัฒนาคุณภาพชีวิตราชฎรไทยบ้านรวมพล ตำบลหนองแวง อำเภอละหานทราย</t>
  </si>
  <si>
    <t>สร้างแหล่งผลิตอาหารเพื่อชุมชน ให้ค้าแนะน้าส่งเสริมการเลี้ยปลา สนับสนุนพันธุ์ปลา ปล่อยปลาเพิ่มผลผลิตในแหล่งน้ำ, ส่งเสริมการเลี้ยงปลาในบ่อ จำนวน 55 ราย</t>
  </si>
  <si>
    <t>BRM08P005</t>
  </si>
  <si>
    <t>พัฒนาและส่งเสริมคุณภาพการศึกษาบ้านโคกสูง ตำบลศรีภูมิ อำเภอกระสัง</t>
  </si>
  <si>
    <t>16 เมษายน พ.ศ. 2536</t>
  </si>
  <si>
    <t>เป็นการพัฒนาระบบการจัดการศึกษาเพื่อช่วยเหลือ นักเรียนที่อยู่ในถิ่นทุรกันดารให้จัด การศึกษาขั้นพื้นฐานและเป็นการพัฒนาคนให้ยั่งยืน</t>
  </si>
  <si>
    <t>สำนักงานคณะกรรมการการศึกษาขั้นพื้นฐาน</t>
  </si>
  <si>
    <t>PKN01P051</t>
  </si>
  <si>
    <t>จัดหาแหล่งน้ำบริเวณพื้นที่ปลูกป่าสวนพฤกษชาติ ตำบลหนองแก อำเภอหัวหิน</t>
  </si>
  <si>
    <t>หัวหิน</t>
  </si>
  <si>
    <t>26 กันยายน พ.ศ.2548</t>
  </si>
  <si>
    <t>PKN01P069</t>
  </si>
  <si>
    <t>โครงการปรับปรุงแหล่งน้ำโครงการอนุรักษ์และฟื้นฟูสภาพป่าสงวนแห่งชาติป่ากุยบุรีอันเนื่องมาจากพระราชดำริ อำเภอกุยบุรี จังหวัดประจวบคีรีขันธ์ - บ้านอ่างหิน หมู่ที่7 ตำบลหาดขาม อำเภอกุยบุรี - บ้านรวมไทย หมู่ที่7 ตำบลหาดขาม อำเภอกุยบุรี</t>
  </si>
  <si>
    <t>กุยบุรี</t>
  </si>
  <si>
    <t>พระบาทสมเด็จพระบรมชนกาธิเบศร มหาภูมิพลอดุลยเดชมหาราช บรมนาถบพิตร สมเด็จพระนางเจ้าสิริกิติ์ พระบรมราชินีนาถ พระบรมราชชนนีพันปีหลวง</t>
  </si>
  <si>
    <t>6 ตุลาคม 2546 8 พฤศจิกายน 2548 5 มกราคม 2555 24 กุมภาพันธ์ 2555</t>
  </si>
  <si>
    <t>ปรับปรุงและเพิ่ม แหล่งน้ำในพื้นที่โครงการอนุรักษ์และ ฟื้นฟูสภาพป่าสงวนแห่งชาติป่ากุยบุรี</t>
  </si>
  <si>
    <t>เพื่อเพิ่มแหล่ง อาหารและแหล่งน้ำสำหรับช้างป่าและ สัตว์ป่าอื่น ๆ</t>
  </si>
  <si>
    <t>PKN03P004</t>
  </si>
  <si>
    <t>แก้ไขปัญหาช้างป่าตามแนว พระราชดำริบ้านเขาจ้าว อำเภอปราณบุรี</t>
  </si>
  <si>
    <t>ปราณบุรี</t>
  </si>
  <si>
    <t>24 กุมภาพันธ์ พ.ศ.2555</t>
  </si>
  <si>
    <t>ฟื้นฟู ทรัพยากรธรรมชาติและสิ่งแวดล้อม</t>
  </si>
  <si>
    <t>การสร้างจิตสำนึกให้ราษฎรมีส่วนร่วมในการอนุรักษ์ช้างและ สัตว์ป่า ร่วมกับการรักษา ทรัพยากรธรรมชาติและสิ่งแวดล้อม รวมทั้งเพิ่มแหล่งอาหารและแหล่งน้ำ แก้ไขปัญหาระหว่างช้างป่ากับราษฎรใน พื้นที่</t>
  </si>
  <si>
    <t>PKN03P005</t>
  </si>
  <si>
    <t>โครงการแก้ไขปัญหาช้างป่าตามแนว พระราชดำริห้วยสัตว์ใหญ่ อำเภอหัวหิน</t>
  </si>
  <si>
    <t>5 มกราคม พ.ศ.2555</t>
  </si>
  <si>
    <t>แก้ไขปัญหาช้างป่า</t>
  </si>
  <si>
    <t>เป็นการเพิ่ม แหล่งอาหารและแหล่งน้ำให้เพียงพอต่อ ความต้องการของช้างและสัตว์ป่าทำให้ ช้างป่าไม่ต้องออกจากป่ามาบุกรุกทำลาย พืชผลทางการเกษตรของราษฎร</t>
  </si>
  <si>
    <t>PKN04P006</t>
  </si>
  <si>
    <t>โครงการหม่อนไหมสมเด็จพระนางเจ้าฯ พระบรมราชินีนาถ บ้านหนองเหียง (บ้านหนองสมอ) ตำบลหินเหล็กไฟ อำเภอหัวหิน</t>
  </si>
  <si>
    <t>พ.ศ. 2514</t>
  </si>
  <si>
    <t>ส่งเสริมการเลี้ยงไหม ในพื้นที่เพื่อให้ราษฎรมีรายได้เสริม</t>
  </si>
  <si>
    <t>PRI03P003</t>
  </si>
  <si>
    <t>โครงการอันเนื่องมาจาก พระราชดำริต่อเนื่องและโครงการ เฉพาะกิจ (ปลูกต้นส้มกบ) ตำบลแก่งดินสอ อำเภอนาดี</t>
  </si>
  <si>
    <t>นาดี</t>
  </si>
  <si>
    <t>สมเด็จพระนางเจ้าสิริกิติ์ พระบรมราชินีนาถ พระบรม ราชชนนีพันปีหลวง</t>
  </si>
  <si>
    <t>เป็นแหล่งเก็บเมล็ด พันธุ์ไม้และเพาะชำกล้าไม้,ส่งเสริมการ ปลูกไม้</t>
  </si>
  <si>
    <t>PRI08P004</t>
  </si>
  <si>
    <t>อนุรักษ์ทรัพยากรป่าไม้และสัตว์ป่า ในพื้นที่ป่ารอยต่อ 5 จังหวัด</t>
  </si>
  <si>
    <t>12 กรกฎาคม 2536</t>
  </si>
  <si>
    <t>อนุรักษ์และพัฒนา ทรัพยากรธรรมชาติและสิ่งแวดล้อม</t>
  </si>
  <si>
    <t>กรมอุทยานแห่งชาติ สัตว์ป่า และ พันธุ์พืช ฯลฯ</t>
  </si>
  <si>
    <t>PTN01P019</t>
  </si>
  <si>
    <t>อ่างเก็บน้ำบ้านนาหว้า ตำบลทุ่งคล้า อำเภอสายบุรี</t>
  </si>
  <si>
    <t>สายบุรี</t>
  </si>
  <si>
    <t>14 ตุลาคม พ.ศ. 2537</t>
  </si>
  <si>
    <t>สนับสนุนน้ำพื้นที่การเกษตร 500 ไร่ และน้ำอุปโภคบริโภคให้แก่ราษฎร 230 ครัวเรือน</t>
  </si>
  <si>
    <t>PTN01P020</t>
  </si>
  <si>
    <t>จัดหาน้ำสนับสนุนฟาร์มตัวอย่างบ้านป่าตาเขียว ตำบลบ้านกลาง อำเภอปะนาเระ</t>
  </si>
  <si>
    <t>ปานะเระ</t>
  </si>
  <si>
    <t>1 ตุลาคม พ.ศ. 2546</t>
  </si>
  <si>
    <t>จัดหาน้ำให้แก่ฟาร์ม</t>
  </si>
  <si>
    <t>พัฒนาแหล่งน้ำสนับสนุนพื้นที่ฟาร์ม 507 ไร่ 7 ตารางวา ได้มีน้ำใช้อย่างเพียงพอตลอดปี ผลผลิตทางการเกษตรมีคุณภาพและปริมาณเพิ่มขึ้น ตลอดจนการคมนาคมภายในฟาร์มตัวอย่างฯ</t>
  </si>
  <si>
    <t>PTN01P021</t>
  </si>
  <si>
    <t>จัดหาน้ำช่วยเหลือบ้านน้ำดำ ตำบลปุโละปุโย อำเภอหนองจิก</t>
  </si>
  <si>
    <t>หนองจิก</t>
  </si>
  <si>
    <t>24 กันยายน พ.ศ. 2547</t>
  </si>
  <si>
    <t>ก่อสร้างคูส่งน้ำเพื่อจัดหาน้ำ</t>
  </si>
  <si>
    <t>สามารถส่งน้ำเพื่อการเกษตรและอุปโภค-บริโภคให้แก่ราษฎร 500 ครัวเรือน 2,000 คน พื้นที่ทำการเกษตรรวม 2,000 ไร่ และสามารถป้องกันอุทกภัยและน้ำท่วมขังในพื้นที่ 3,000 ไร่</t>
  </si>
  <si>
    <t>PTN01P022</t>
  </si>
  <si>
    <t>ส่งน้ำสนับสนุนฟาร์มตัวอย่างบ้านแป้น ตำบลแป้น อำเภอสายบุรี</t>
  </si>
  <si>
    <t>1 กรกฎาคม พ.ศ. 2548</t>
  </si>
  <si>
    <t>การจัดหาน้ำสนับสนุนกิจกรรมต่างๆ ในโครงการฯ</t>
  </si>
  <si>
    <t>สามารถส่งน้ำเพื่ออุปโภค-บริโภคให้แก่เจ้าหน้าที่และเกษตรกรที่ปฏิบัติงานในโครงการได้อย่างเพียงพอตลอดทั้งปี ตลอดจนสามารถบรรเทาปัญหาน้ำท่วมขังในพื้นที่โครงการฯ ในช่วงฤดูฝนๆ ได้อีกด้วย</t>
  </si>
  <si>
    <t>PTN01P023</t>
  </si>
  <si>
    <t>จัดหาน้ำสนับสนุนฟาร์มตัวอย่างตาลีอายร์ ตำบลตาลีอายร์ อำเภอยะหริ่ง</t>
  </si>
  <si>
    <t>ยะหริ่ง</t>
  </si>
  <si>
    <t>22 กันยายน พ.ศ. 2548</t>
  </si>
  <si>
    <t>สนับสนุนน้ำในกิจกรรมของฟาร์ม</t>
  </si>
  <si>
    <t>พื้นที่ 436 ไร่ และก่อสร้างถนนเพื่อการคมนาคมที่สะดวกภายในพื้นที่</t>
  </si>
  <si>
    <t>PTN01P024</t>
  </si>
  <si>
    <t>ฟาร์มตัวอย่างฯบ้านดอนนา (จัดหาน้ำและถนน) ตำบลบางเขา อำเภอหนองจิก</t>
  </si>
  <si>
    <t>9 กันยายน พ.ศ. 2548</t>
  </si>
  <si>
    <t>สนับสนุนน้ำทำการเกษตรให้แก่ราษฎร 1,000 ครัวเรือน 2,000 คน และได้ซ่อมแซมคูไส้ไก่ยาว 200 เมตร ขุดลอกคลองระบายน้ำ ท่อลอดถนน</t>
  </si>
  <si>
    <t>PTN01P025</t>
  </si>
  <si>
    <t>จัดหาน้ำสนับสนุนฟาร์มตัวอย่าง ฯ ( บ้านเคียน ) บ้านเคียน ตำบลพ่อมิ่ง อำเภอปะนาเระ</t>
  </si>
  <si>
    <t>ปะนาเระ</t>
  </si>
  <si>
    <t>5 มิถุนายน 2551</t>
  </si>
  <si>
    <t>เพื่อส่งน้ำสนับสนุนกิจกรรมในฟาร์มเนื้อที่ประมาณ 120 ไร่</t>
  </si>
  <si>
    <t>PTN01P032</t>
  </si>
  <si>
    <t>ฟาร์มตัวอย่างในสมเด็จพระนางเจ้า ฯ พระบรมราชินีนามบ้านถ้ำน้ำดำ ตำบลปุโละปุโย อำเภอหนองจิก ( ขุดลอกและขยายคูน้ำ )</t>
  </si>
  <si>
    <t>13 มีนาคม 2550</t>
  </si>
  <si>
    <t>ขุดลอกและขยายคูน้ำ</t>
  </si>
  <si>
    <t>แก้ไขปัญหาน้ำท่วมภายในโครงการ ฯ และพื้นที่ใกล้เคียง</t>
  </si>
  <si>
    <t>PTN01P033</t>
  </si>
  <si>
    <t>ระบบระบายน้ำบริเวณบ้านพักศูนย์ครูใต้ ตำบลปุโละปุโย อำเภอหนองจิก</t>
  </si>
  <si>
    <t>14 กุมภาพันธ์ 2555</t>
  </si>
  <si>
    <t>ก่อสร้างระบบน้ำบ้านพัก กว้าง 0.50 เมตร สูง 0.50 เมตร หนา 0.07 เมตร จำนวน 130 หลัง</t>
  </si>
  <si>
    <t>แก้ไขปัญหาน้ำท่วมบริเวณบ้านพักครู จำนวน 130 หลัง</t>
  </si>
  <si>
    <t>PTN01P052</t>
  </si>
  <si>
    <t>ระบบระบายน้ำเสีย โครงการศูนย์ครูใต้ฯ ตำบลปุโละปุโย อำเภอหนองจิก</t>
  </si>
  <si>
    <t>สมเด็จพระนางเจ้าสิริกิติ์ พระบรมราชินีนาถ พระบรมราชชนนีพันปีหลวง (งบปกติ กรมชลประทาน)</t>
  </si>
  <si>
    <t>27 ส.ค. 50</t>
  </si>
  <si>
    <t>ระบบระบายน้ำ</t>
  </si>
  <si>
    <t>สามารถ ระบายน้ำออกจากโครงการฯ</t>
  </si>
  <si>
    <t>PTN04P003</t>
  </si>
  <si>
    <t>เลี้ยงปลากะพงขาวในกระชัง บ้านปาตาตีมอ ตำบลตะลุบัน อำเภอสายบุรี</t>
  </si>
  <si>
    <t>สนับสนุนการเลี้ยงปลา</t>
  </si>
  <si>
    <t>เพื่อให้เกษตรกรมีรายได้ และสามารถเลี้ยงปลาได้อย่างต่อเนื่อง ทำให้ราษฎรมีอาชีพที่มั่นคง และมีรายได้</t>
  </si>
  <si>
    <t>PTN04P004</t>
  </si>
  <si>
    <t>ฟาร์มตัวอย่างฯ (ตาลีอายร์) บ้านสีปาย ตำบลตาลีอายร์ อำเภอยะหริ่ง</t>
  </si>
  <si>
    <t>ส่งเสริมการทำเกษตรให้ถูกต้องตามหลักวิชาการ เพื่อให้ผู้ที่เข้าร่วมสามารถนำไปปรับใช้ในการประกอบอาชีพของตนเองได้ และเป็นแหล่งจ้างงานทำให้ราษฎรมีรายได้เพิ่มขึ้น</t>
  </si>
  <si>
    <t>สำนักราชเลขาธิการและส่วนราชการที่เกี่ยวข้อง กรมปศุสัตว์ กรมวิชาการเกษตร กรมการข้าว</t>
  </si>
  <si>
    <t>PTN04P005</t>
  </si>
  <si>
    <t>ฟาร์มตัวอย่างฯ(แป้น) บ้านแป้น(หน้าคอก) ตำบลแป้น อำเภอสายบุรี</t>
  </si>
  <si>
    <t>ส่งเสริมการทำเกษตรให้ถูกต้องตามหลักวิชาการ เพื่อให้ผู้ที่เข้าร่วมสามารถนำไปปรับใช้ในการประกอบอาชีพของตนเองได้และเป็นแหล่งจ้างงานทำให้ราษฎรมีรายได้</t>
  </si>
  <si>
    <t>สำนักราชเลขาธิการและหน่วยงานที่เกี่ยวข้อง กรมปศุสัตว์ กรมส่งเสริมการเกษตร กรมวิชาการเกษตร กรมการข้าว</t>
  </si>
  <si>
    <t>PTN04P006</t>
  </si>
  <si>
    <t>โครงการฟาร์มตัวอย่างฯ บ้านแป้น ต.แป้น อ.สายบุรี จ.ปัตตานี</t>
  </si>
  <si>
    <t>สมเด็จพระนางเจ้าสิริกิติ์ พระบรมราชินีนาถ</t>
  </si>
  <si>
    <t>กรมหม่อนไหม กรมการข้าว</t>
  </si>
  <si>
    <t>PTN04P007</t>
  </si>
  <si>
    <t>ส่งเสริมการเลี้ยงเป็ดเทศ บ้านตะลุบัน ตำบลดอนทราย อำเภอสายบุรี, อำเภอไม้แก่น</t>
  </si>
  <si>
    <t>สายบุรี ไม้แก่น</t>
  </si>
  <si>
    <t>14 กันยายน พ.ศ. 2537</t>
  </si>
  <si>
    <t>ส่งเสริมอาชีพการเลี้ยงเป็ดเทศให้แก่สมาชิกเลี้ยงไว้เป็นอาหารและจำหน่าย</t>
  </si>
  <si>
    <t>PTN04P008</t>
  </si>
  <si>
    <t>ส่งเสริมพัฒนาอาชีพผู้เลี้ยงปลากะพง ตำบลยามู อำเภอยะหริ่ง</t>
  </si>
  <si>
    <t>14 กันยายน พ.ศ. 2542</t>
  </si>
  <si>
    <t>ส่งเสริมการดำเนินงานในรูปแบบสหกรณ์ให้ราษฎรได้เรียนรู้ สนับสนุนพันธุ์ปลาให้แก่สมาชิกเลี้ยงไว้เป็นอาหารและจำหน่าย</t>
  </si>
  <si>
    <t>กรมส่งเสริมสหกรณ์/กรมประมง</t>
  </si>
  <si>
    <t>PTN04P009</t>
  </si>
  <si>
    <t xml:space="preserve">ฟาร์มตัวอย่างฯ (บางเขา) บ้านดอนนา ตำบลบางเขา อำเภอหนองจิก </t>
  </si>
  <si>
    <t>ส่งเสริมการทำเกษตรให้ถูกต้องตามหลักวิชาการเพื่อให้ผู้ที่เข้าร่วมสามารถนำไปปรับใช้ในการประกอบอาชีพของตนเองได้</t>
  </si>
  <si>
    <t>สำนักราชเลขาธิการ และส่วนราชการที่เกี่ยวข้อง กรมปศุสัตว์ กรมวิชาการเกษตร กรมการข้าว</t>
  </si>
  <si>
    <t>PTN04P010</t>
  </si>
  <si>
    <t>ฟาร์มตัวอย่างฯ (บ้านลุตง) บ้านลุตง ตำบลแม่ลาน อำเภอแม่ลาน</t>
  </si>
  <si>
    <t>แม่ลาน</t>
  </si>
  <si>
    <t>1 กุมภาพันธ์ พ.ศ. 2549</t>
  </si>
  <si>
    <t>สำนักราชเลขาธิการและส่วนราชการที่เกี่ยวข้อง กรมปศุสัตว์ กรมหม่อนไหม กรมส่งเสริมการเกษตร กรมวิชาการเกษตร กรมการข้าว</t>
  </si>
  <si>
    <t>PTN04P011</t>
  </si>
  <si>
    <t>ฟาร์มตัวอย่างฯ (บ้านน้ำดำ) บ้านน้ำดำ ตำบลปุโละปุโย อำเภอหนองจิก</t>
  </si>
  <si>
    <t>13 มีนาคม พ.ศ. 2550</t>
  </si>
  <si>
    <t>ส่งเสริมการทำเกษตรให้ถูกต้องตามหลักวิชาการ</t>
  </si>
  <si>
    <t>สำนักราชเลขาธิการและส่วนราชการที่เกี่ยวข้อง กรมปศุสัตว์ กรมส่งเสริมการเกษตร กรมวิชาการเกษตร กรมการข้าว</t>
  </si>
  <si>
    <t>PTN04P012</t>
  </si>
  <si>
    <t>ฟาร์มตัวอย่างฯ (วัดถัมภาวาส) บ้านบางตะโละ ตำบลปะเสยะวอ อำเภอสายบุรี</t>
  </si>
  <si>
    <t>กุมภาพันธ์ พ.ศ. 2552</t>
  </si>
  <si>
    <t>สำนักราชเลขาธิการและส่วนราชการที่เกี่ยวข้อง กรมการข้าว</t>
  </si>
  <si>
    <t>PTN04P013</t>
  </si>
  <si>
    <t>ฟาร์มตัวอย่างฯ (ยามุมัง) ตำบลปิยามุมัง อำเภอยะหริ่ง</t>
  </si>
  <si>
    <t>27 เมษายน พ.ศ. 2553</t>
  </si>
  <si>
    <t>สำนักราชเลขาธิการและส่วนราชการที่เกี่ยวข้อง กองทัพภาคที่ 4 กรมส่งเสริมการเกษตร กรมปศุสัตว์ กรมการข้าว</t>
  </si>
  <si>
    <t>PTN04P014</t>
  </si>
  <si>
    <t>ฟาร์มตัวอย่างฯ (โคกหมัก) บ้านโคกหมัก ตำบลดาโต๊ะ อำเภอหนองจิก</t>
  </si>
  <si>
    <t>29 พฤศจิกายน พ.ศ. 2550</t>
  </si>
  <si>
    <t>ส่งเสริมการทำเกษตรให้ถูกต้อง ตามหลักวิชาการเพื่อให้ผู้ที่เข้าร่วมสามารถนำไปปรับใช้ในการประกอบอาชีพของตนเองได้และเป็นแหล่งจ้างงานทำให้ราษฎรมีรายได้เพิ่มขึ้น</t>
  </si>
  <si>
    <t>PTN04P015</t>
  </si>
  <si>
    <t>ฟาร์มตัวอย่างฯ(ยาบี) บ้านคู ตำบลยาบี อำเภอหนองจิก</t>
  </si>
  <si>
    <t>5 มิถุนายน พ.ศ. 2551</t>
  </si>
  <si>
    <t>ส่งเสริมการทำเกษตรให้ถูกต้องตามหลักวิชาการเพื่อให้ผู้ที่เข้าร่วมสามารถนำไปปรับใช้ในการประกอบอาชีพของตนเองได้และเป็นแหล่งจ้างงานทำให้ราษฎรมีรายได้เพิ่มขึ้น</t>
  </si>
  <si>
    <t>สำนักราชเลขาธิการและส่วนราชการที่เกี่ยวข้อง กรมวิชาการเกษตร กรมการข้าว</t>
  </si>
  <si>
    <t>PTN04P016</t>
  </si>
  <si>
    <t>ฟาร์มตัวอย่างฯบ้านเคียน บ้านเคียน ตำบลพ่อมิ่ง อำเภอปะนาเระ</t>
  </si>
  <si>
    <t>สำนักราชเลขาธิการและส่วนราชการที่เกี่ยวข้อง กรมปศุสัตว์ กรมการข้าว</t>
  </si>
  <si>
    <t>PTN04P017</t>
  </si>
  <si>
    <t>ฟาร์มตัวอย่าง ฯ ตาลีอายร์ ตำบลตาลีอายร์ อำเภอยะหริ่ง</t>
  </si>
  <si>
    <t>ส่งเสริมการทำเกษตรให้ถูกต้อง ตามหลักวิชาการเพื่อให้ผู้ที่เข้าร่วมสามารถนำไปปรับใช้ในการประกอบอาชีพของตนเองได้และมีรายได้เพิ่มขึ้น</t>
  </si>
  <si>
    <t>สำนักราชเลขาธิการและหน่วยงานที่เกี่ยวข้อง กรมการข้าว</t>
  </si>
  <si>
    <t>PTN04P019</t>
  </si>
  <si>
    <t>ฟาร์มตัวอย่างในสมเด็จพระนางเจ้าฯ พระบรมราชินีนาถ บ้านไม้แก่น-บ้านสารวัน อำเภอไม้แก่น (เกษตรผสมผสาน)</t>
  </si>
  <si>
    <t>ไม้แก่น</t>
  </si>
  <si>
    <t>15 มิถุนายน 2555</t>
  </si>
  <si>
    <t>เกษตรผสมผสาน</t>
  </si>
  <si>
    <t>ช่วยให้ราษฎรในพื้นที่และบริเวณใกล้เคียงมีอาชีพ รายได้ มีธนาคารอาหารชุมชน (Food Bank) สำหรับบริโภคโดยไม่ขาดแคลน ราษฎรก็ยังสามารถยืนหยัดรักษาพื้นที่ทำกินและดำรงชีวิตอยู่ในหมู่บ้านของตนเองได้</t>
  </si>
  <si>
    <t>ศูนย์ประสานงานกิจการพิเศษ กรมราชองครักษ์</t>
  </si>
  <si>
    <t>PTN04P020</t>
  </si>
  <si>
    <t>ส่งเสริมศิลปาชีพบ้านสารวัน ตำบลไทรทอง อำเภอไม้แก่น</t>
  </si>
  <si>
    <t>พัฒนาและส่งเสริมอาชีพ</t>
  </si>
  <si>
    <t>สำนักราชเลขาธิการและส่วนราชการที่เกี่ยวข้อง</t>
  </si>
  <si>
    <t>PTN04P021</t>
  </si>
  <si>
    <t>ส่งเสริมศิลปาชีพบ้านละเวง ตำบลดอนทราย อำเภอไม้แก่น</t>
  </si>
  <si>
    <t>ทุ่งยางแดง</t>
  </si>
  <si>
    <t>PTN04P022</t>
  </si>
  <si>
    <t>ส่งเสริมศิลปาชีพบ้านพิเทน ตำบลพิเทน อำเภอทุ่งยางแดง</t>
  </si>
  <si>
    <t>PTN04P023</t>
  </si>
  <si>
    <t>ส่งเสริมศิลปาชีพบ้านปาตีมอ ตำบลตุลุบัน อำเภอสายบุรี</t>
  </si>
  <si>
    <t>ปานาเระ</t>
  </si>
  <si>
    <t>PTN04P024</t>
  </si>
  <si>
    <t>ส่งเสริมศิลปาชีพวัดสำเภาเชย ตำบลปานาเระ อำเภอปานาเระ</t>
  </si>
  <si>
    <t>PTN04P025</t>
  </si>
  <si>
    <t>ส่งเสริมศิลปาชีพวัดสุนันทาราม (วัดบ้านน้ำดำ) ตำบลปุโละปุโย อำเภอหนองจิก</t>
  </si>
  <si>
    <t>โคกโพธิ์</t>
  </si>
  <si>
    <t>PTN04P026</t>
  </si>
  <si>
    <t>ส่งเสริมศิลปาชีพวัดทรายขาว (บ้านทรายขาว) ตำบลทรายขาว อำเภอโคกโพธิ์</t>
  </si>
  <si>
    <t>มายอ</t>
  </si>
  <si>
    <t>PTN04P027</t>
  </si>
  <si>
    <t>ศูนย์ศิลปาชีพกลุ่มทอผ้าบ้านตรัง ต.ตรัง อ.มายอ จ.ปัตตานี</t>
  </si>
  <si>
    <t>การส่งเสริมอาชีพด้านหม่อนไหม</t>
  </si>
  <si>
    <t>ส่งเสริมอาชีพด้านหม่อนไหม</t>
  </si>
  <si>
    <t>PTN06P003</t>
  </si>
  <si>
    <t>ก่อสร้างถนนลาดยางเข้าโครงการ ศูนย์ครูใต้ (สายใหม่) อำเภอหนองจิก จังหวัดปัตตานี</t>
  </si>
  <si>
    <t>27 สิงหาคม 2550</t>
  </si>
  <si>
    <t>ลักษณะของโครงการ : ก่อสร้างถนน</t>
  </si>
  <si>
    <t>ประโยชน์ของโครงการ : ช่วยเหลือข้าราชการครูและครอบครัว จำนวน 2 หมู่บ้าน ประมาณ 180 ครัวเรือน ราษฎร 900 คน ให้มีถนนสัญจรไปมาได้อย่างสะดวกและปลอดภัย รวมถึงช่วยให้การคมนาคมภายในโรงเรียนให้มีความรวดเร็ว และให้หน่วยงานต่าง ๆ ได้เข้ามาเยี่ยมชมโครงการฟาร์มตัวอย่างฯ ตลอดจนราษฎรเจ้าหน้าที่และคนงานภายในฟาร์ม จำนวนประมาณ 145 คน ได้มีเส้นทางในการขนส่งผลผลิตทางการเกษตรได้อย่างสะดวก</t>
  </si>
  <si>
    <t>PTN07P001</t>
  </si>
  <si>
    <t>หมู่บ้านเศรษฐกิจพอเพียงสำหรับข้าราชการครูจังหวัดชายแดนภาคใต้ฯ บ้านน้ำดำ ตำบลปุโละปุโย
อำเภอหนองจิก</t>
  </si>
  <si>
    <t>ก่อสร้างโครงสร้างพื้นฐำนที่จำเป็นให้แก่ครูได้มีที่อยู่อาศัยที่มั่นคงเพื่อความปลอดภัยและส่งเสริมการทำการเกษตรให้ถูกหลักวิชาการให้มีอาหารบริโภคภายในครอบครัวเป็นการลดค่าใช้จ่าย</t>
  </si>
  <si>
    <t>สำนักงานเกษตรและสหกรณ์จังหวัด และกรมพัฒนาที่ดิน กระทรวงศึกษาธิการ</t>
  </si>
  <si>
    <t>PTN08P002</t>
  </si>
  <si>
    <t>ฟื้นฟูทรัพยากรชายฝั่งทะเล อันเนื่องมาจากพระราชดำริจังหวัดปัตตานีและจังหวัดนราธิวาส ตำบลตะโละกาโปร์, ตำบลปะเสยะวอ อำเภอสายบุรี, อำเภอไม้แก่น</t>
  </si>
  <si>
    <t>ยะรัง</t>
  </si>
  <si>
    <t>พ.ศ. 2544</t>
  </si>
  <si>
    <t>จัดสร้างแหล่งอาศัยสัตว์ทะเล พร้อมจัดทำปะการังเทียมให้เกิดเป็นแหล่งชุมชนและที่อยู่อาศัยของปลารวมทั้งฟื้นฟูระบบนิเวศชายฝั่งโครงการปลูกป่าชายเลน ป่าชุ่มน้ำและหญ้าทะเล</t>
  </si>
  <si>
    <t>กรมป่าไม้ กรมประมง กรมทางหลวง กรุงเทพมหานคร กองทัพบก กองบัญชาการกองทัพไทย</t>
  </si>
  <si>
    <t>AYA04P001</t>
  </si>
  <si>
    <t>ศูนย์ศิลปาชีพบางไทร ตำบลช้างใหญ่ อำเภอบางไทร</t>
  </si>
  <si>
    <t>บางไทร</t>
  </si>
  <si>
    <t>5 พฤษภาคม พ.ศ.2523 (ปรับปรุงสถานที่), 15 กรกฎาคม พ.ศ.2523 (สร้างคอกสัตว์), พ.ศ.2525 (งานชลประทาน), พ.ศ.2526 (ปรับปรุงที่ดิน), พ.ศ.2528 (ก่อสร้างศูนย์ศิลปาชีพฯ), พ.ศ.2535 (ขยายเขตไฟฟ้า), พ.ศ.2541, พ.ศ.2542, พ.ศ.2544</t>
  </si>
  <si>
    <t>พัฒนาอาชีพ, ก่อสร้างสิ่งสาธารณประโยชน์</t>
  </si>
  <si>
    <t>สามารถสร้างอาชีพให้แก่ประชาชนในพื้นที่ให้มีรายได้มั่นคง</t>
  </si>
  <si>
    <t>สำนักงานการปฏิรูปที่ดินเพื่อเกษตรกรรม, กรมชลประทาน, กรมปศุสัตว์, กรมชลประทาน, การไฟฟ้าส่วนภูมิภาค, กองทัพภาคที่ 1</t>
  </si>
  <si>
    <t>AYA04P002</t>
  </si>
  <si>
    <t>ก่อสร้างศูนย์ศิลปาชีพเกาะเกิด ตำบลเกาะเกิด อำเภอบางปะอิน</t>
  </si>
  <si>
    <t>บางปะอิน</t>
  </si>
  <si>
    <t>15 ธันวาคม พ.ศ.2540 (จัดตั้งศูนย์ศิลปาชีพ), (เลี้ยงปลาบู่ทราย), (ติดตั้งระบบไฟฟ้า), (ทำสวนผลไม้), (ส่งเสริมการเลี้ยงไก่ไข่และเป็ดเทศ), (ปลูกข้าว), (ส่งเสริมการปลูกพืช), (ส่งเสริมการเลี้ยงปลาดุกอุย), (ตำบลเกาะเกิด)</t>
  </si>
  <si>
    <t>ด้านการเกษตร, ส่งเสริมอาชีพ, สวัสดิการสังคม, พัฒนาแหล่งน้ำในพื้นที่โครงการ 2,028 ไร่</t>
  </si>
  <si>
    <t>สำนักราชเลขาธิการ, กรมวิชาการเกษตร, กรมประมง, กรมปศุสัตว์, กรมวิชาการเกษตร, กรมส่งเสริมการเกษตร, กองทัพภาคที่ 1</t>
  </si>
  <si>
    <t>AYA04P003</t>
  </si>
  <si>
    <t>โครงการฟาร์มตัวอย่างหนองงูเห่า ตำบลบางระกำ อำเภอนครหลวง</t>
  </si>
  <si>
    <t>นครหลวง</t>
  </si>
  <si>
    <t>12 พฤศจิกายน พ.ศ.2553 (จัดตั้งฟาร์มตัวอย่าง), (ขยายเขตไฟฟ้า), (- กิจกรรมด้านการเกษตร), (- กิจกรรมด้านปศุสัตว์), (- กิจกรรมด้านประมง)</t>
  </si>
  <si>
    <t>ศูนย์สาธิตด้านการเกษตร ประกอบด้วย โรงเรือนเพาะเห็ด แปลงผัก ประมง และพัฒนาอาชีพด้านการเกษตร</t>
  </si>
  <si>
    <t>179 ไร่ 2,064 ครัวเรือน</t>
  </si>
  <si>
    <t>กรมราชองครักษ์, จังหวัดพระนครศรีอยุธยา, กรมประมง</t>
  </si>
  <si>
    <t>AYA08P003</t>
  </si>
  <si>
    <t>พระบรมราชานุสาวรีย์สมเด็จพระนเรศวรมหาราช บริเวณทุ่งภูเขาทอง อำเภอพระนครศรีอยุธยา</t>
  </si>
  <si>
    <t>พระนครศรีอยุธยา</t>
  </si>
  <si>
    <t>4 เมษายน พ.ศ.2538</t>
  </si>
  <si>
    <t>สามารถฟื้นฟูสภาพต้นไม้โดยรอบบริเวณพื้นที่โครงการที่เสื่อมโทรมและแคระแกร็นให้สามารถเจริญเติบโตและให้ร่มเงาได้ และสามารถปรับปรุงสภาพภูมิทัศน์ในบริเวณพื้นที่โครงการและบริเวณรอบอ่างเก็บน้ำให้มีความร่มรื่นสวยงามเหมาะสำหรับเป็นแหล่งพักผ่อนหย่อนใจแก่ประชาชนทั่วไป</t>
  </si>
  <si>
    <t>กรมป่าไม้, จังหวัดพระนครศรีอยุธยา</t>
  </si>
  <si>
    <t>PYO01P0035</t>
  </si>
  <si>
    <t>อ่างเก็บน้ำร่องอ่วม บ้านประชาภักดี หมู่ที่ 13 ตำบลร่มเย็น อำเภอเชียงคำ</t>
  </si>
  <si>
    <t>เชียงคำ</t>
  </si>
  <si>
    <t>12 กุมภาพันธ์ พ.ศ. 2523</t>
  </si>
  <si>
    <t>ก่อสร้างทำนบดิน กว้าง 6.00 เมตร ยาว 255 เมตร สูง 13.5 เมตร</t>
  </si>
  <si>
    <t>PYO01P0036</t>
  </si>
  <si>
    <t>อ่างเก็บน้ำห้วยใหม่ (ห้วยฮุง) อันเนื่องมาจากพระราชดำริ บ้านใหม่ใต้ หมู่ที่ 7 ตำบลหนองหล่ม อำเภอดอกคำใต้</t>
  </si>
  <si>
    <t>ดอกคำใต้</t>
  </si>
  <si>
    <t>10 มีนาคม พ.ศ. 2536</t>
  </si>
  <si>
    <t>ก่อสร้างทำนบดิน กว้าง 8.00 เมตร ยาว 401 เมตร สูง 15 เมตร พร้อมระบบส่งน้ำ</t>
  </si>
  <si>
    <t>PYO01P0037</t>
  </si>
  <si>
    <t>อ่างเก็บน้ำปู่หน่อแก้ว บ้านต๋อมใน หมู่ที่ 7 ตำบลสันป่าม่วง อำเภอเมืองพะเยา</t>
  </si>
  <si>
    <t>เมืองพะเยา</t>
  </si>
  <si>
    <t>28 กุมภาพันธ์ พ.ศ. 2537</t>
  </si>
  <si>
    <t>ก่อสร้างทำนบดิน สูง 14 เมตร กว้าง 8 เมตร ยาว 61 เมตร ความจุ 0.183 ล้านลูกบาศก์เมตร</t>
  </si>
  <si>
    <t>1,300 ไร่</t>
  </si>
  <si>
    <t>PYO01P0038</t>
  </si>
  <si>
    <t>จัดหาน้ำสนับสนุนสถานีพัฒนาการเกษตรพื้นที่สูงดอยผาช้าง (ฝายห้วยน้อยพร้อมระบบส่งน้ำ) บ้านสันติสุข หมู่ที่ 7 ตำบลขุนควร อำเภอปง</t>
  </si>
  <si>
    <t>ปง</t>
  </si>
  <si>
    <t>29 มกราคม พ.ศ. 2548</t>
  </si>
  <si>
    <t>พัฒนาแหล่งน้ำ 1. ฝายห้วยน้อยพร้อมอาคาร 2. ระบบส่งน้ำของฝายห้วยน้อยประกอบ</t>
  </si>
  <si>
    <t>PYO01P0039</t>
  </si>
  <si>
    <t>ก่อสร้างฝายห้วยผาตั้งพร้อมระบบส่งน้ำ บ้านขุนกำลัง หมู่ที่ 4 ตำบลขุนควร อำเภอปง</t>
  </si>
  <si>
    <t>ฝายทำนบดิน สูง 9 เมตร กว้าง 8 เมตร ยาว 95 เมตร</t>
  </si>
  <si>
    <t>200 ไร่</t>
  </si>
  <si>
    <t>PYO01P0040</t>
  </si>
  <si>
    <t>ปรับปรุงระบบส่งน้ำฝั่งซ้ายและขวาฝายน้ำสาว ลูกที่ 1 บ้านสันติสุข ตำบลขุนควร อำเภอปง</t>
  </si>
  <si>
    <t>พัฒนาแหล่งน้ำ ทำนบดิน สูง 9 เมตร กว้าง 8 เมตร ยาว 95 เมตร</t>
  </si>
  <si>
    <t>PYO01P0041</t>
  </si>
  <si>
    <t>ปรับปรุงระบบส่งน้ำฝั่งซ้ายและขวาฝายน้ำสาว ลูกที่ 2 บ้านสันติสุข ตำบลขุนควร อำเภอปง</t>
  </si>
  <si>
    <t>พัฒนาแหล่งน้ำ (ฝาย) ทำนบดิน สูง 9 เมตร กว้าง 8 เมตร ยาว 95 เมตร</t>
  </si>
  <si>
    <t>PYO01P0042</t>
  </si>
  <si>
    <t>อ่างเก็บน้ำห้วยเฟือง ตำบลผาช้างน้อย อำเภอปง</t>
  </si>
  <si>
    <t>17 กุมภาพันธ์ พ.ศ. 2537</t>
  </si>
  <si>
    <t>อ่างเก็บน้ำทำนบดิน สูง 9 เมตร กว้าง 8 เมตร ยาว 95 เมตร</t>
  </si>
  <si>
    <t>4,500 ไร่</t>
  </si>
  <si>
    <t>PYO02P001</t>
  </si>
  <si>
    <t>เลี้ยงแพะนมเพื่อศึกษาวิจัยและขยายผลส่งเสริมเกษตรกรตามพระราชดำริ จังหวัดเชียงใหม่ จังหวัดเชียงราย จังหวัดแม่ฮ่องสอน จังหวัดน่าน และจังหวัดพะเยา บ้านสันติสุข หมู่ที่ 7 ตำบลขุนควร อำเภอปง จังหวัดพะเยา สถานีพัฒนาการเกษตรที่สูง</t>
  </si>
  <si>
    <t>26 กุมภาพันธ์ พ.ศ. 2548, 29 มกราคม พ.ศ. 2548</t>
  </si>
  <si>
    <t>การเกษตร ฝึกอบรมเกษตรกร สาธิตการเลี้ยงแพะ</t>
  </si>
  <si>
    <t>PYO02P002</t>
  </si>
  <si>
    <t>ตามแนวพระราชดำริบ้านสันติสุข ขุนกำลัง บ้านสันติสุข หมู่ที่ 7 อำเภอปง</t>
  </si>
  <si>
    <t>กรมวิชาการเกษตร กรมปศุสัตว์ กรมส่งเสริมการเกษตร</t>
  </si>
  <si>
    <t>PYO03P001</t>
  </si>
  <si>
    <t>ปลูกไผ่เพื่อฟื้นฟูสภาพป่าไม้ ในพื้นที่โครงการฯ ภาคเหนือ จังหวัดเชียงใหม่ จังหวัดเชียงราย จังหวัดพะเยา จังหวัดแม่ฮ่องสอน จังหวัดตาก จังหวัดน่าน จังหวัดลำปาง จังหวัดพิษณุโลก และจังหวัดอุตรดิตถ์ บ้านสันติสุข-บ้านขุนกำลัง</t>
  </si>
  <si>
    <t>31 มกราคม พ.ศ. 2548 31 กรกฎาคม พ.ศ. 2549</t>
  </si>
  <si>
    <t>สำนักราชเลขาธิการ กองทัพภาคที่ 3 กรมอุทยานแห่งชาติสัตว์และพันธุ์พืช</t>
  </si>
  <si>
    <t>PYO03P002</t>
  </si>
  <si>
    <t>ฝึกอบรมราษฎรอาสาสมัครพิทักษ์ป่า บ้านปางค่า ตำบลผาช้างน้อย อำเภอปง</t>
  </si>
  <si>
    <t>3 สิงหาคม พ.ศ. 2549</t>
  </si>
  <si>
    <t>ฝึกอบรมราษฎรให้รักและหวงแหนทรัพยากรธรรมชาติ</t>
  </si>
  <si>
    <t>PYO08P002</t>
  </si>
  <si>
    <t>จัดหาน้ำสนับสนุน บ้านเย้าหนองห้า ตำบลร่มเย็น อำเภอเชียงคำ</t>
  </si>
  <si>
    <t>28 มกราคม พ.ศ. 2545</t>
  </si>
  <si>
    <t>ประโยชน์ของโครงการ : 200 ไร่, ฝายต้นน้ำ/ถังพักน้ำ/2,1000 ไร่</t>
  </si>
  <si>
    <t>PYO08P003</t>
  </si>
  <si>
    <t>สถานีพัฒนาเกษตรที่สูง ตามพระราชดำริบ้านสันติสุข - บ้านขุนกำลัง บ้านขุนกำลัง บ้านสันติสุข ตำบลขุนควร อำเภอปง</t>
  </si>
  <si>
    <t>จัดตั้งสถานีพัฒนาเกษตรที่สูง อนุรักษ์และฟื้นฟูเขตรักษาพันธุ์สัตว์ป่า</t>
  </si>
  <si>
    <t>กรมอุทยานแห่งชาติ สัตว์ป่า และพันธุ์พืช, กรมปศุสัตว์, กรมการข้าว, กรมชลประทาน</t>
  </si>
  <si>
    <t>PYO08P005</t>
  </si>
  <si>
    <t>เกษตรเพื่ออาหารกลางวัน โรงเรียนตำรวจตระเวนชายแดนแบ็ตตี้ดูแมน หมู่ที่ 3 ตำบลผาช้างน้อย อำเภอปง</t>
  </si>
  <si>
    <t>พ.ศ. 2523</t>
  </si>
  <si>
    <t>นำผลผลิตมาประกอบอาหารกลางวัน</t>
  </si>
  <si>
    <t>กรมประมง กรมปศุสัตว์ กระทรวงศึกษาธิการ</t>
  </si>
  <si>
    <t>PNA03P001</t>
  </si>
  <si>
    <t xml:space="preserve"> ศูนย์ศึกษาธรรมชาติป่าชายเลน บ้านกลาง-บ้านบางพัฒน์ บ้านกลาง หมู่ที่ 6 ตำบลบางเตย อำเภอเมือง จังหวัดพังงา</t>
  </si>
  <si>
    <t>เมืองพังงา</t>
  </si>
  <si>
    <t>12 เมษายน พ.ศ. 2544</t>
  </si>
  <si>
    <t>ก่อสร้างทางเดินเข้าสู่ป่าชุมชนเพื่อการเยี่ยมชมศึกษาค้นคว้าวิจัยทรัพยากรป่าชายเลนและสัตว์น้ำชายฝั่ง และเป็นแหล่งอนุรักษ์ทรัพยากรธรรมชาติป่าชายเลน รวมทั้งเป็นแหล่งพักผ่อนหย่อนใจ</t>
  </si>
  <si>
    <t>1. พื้นที่ป่าชายเลนมีความชื้นสมบูรณ์ขึ้น 2. ประชาชนผู้มาทัศนศึกษาจะได้รู้คุณค่าของป่าชายเลน มีจิตสำนึก รักและหวงแหนต่อทรัพยากรป่าชายเลน และทรัพยากรทางทะเลและชายฝั่งมากขึ้น 3. ป่าชายเลนของชุมชนเป็นที่รู้จักของบุคคลทั่วไปทั้งชาวไทยและต่างประเทศ เป็นตัวอย่างกับชุมชนอื่น 4. ราษฎรมีรายได้จากการจำหน่ายผลิตภัณฑ์ในท้องถิ่นเพิ่มมากขึ้น 5. เป็นแหล่งศึกษาค้นคว่าวิจัยด้านระบบนิเวศป่าชายเลนและความหลากหลายทางชีวภาพ 6. เป็นสถานที่พักผ่อนหย่อนใจ และเป็นแหล่งท่องเที่ยวเชิงอนุรักษ์ของจังหวัดพังงา 7. มีสัตว์น้ำนานาชนิดเพิ่มมากขึ้น เพราะเป็นพื้นที่อนุรักษ์ไว้ให้คงสภาพป่าที่สมบูรณ์ต่อระบบนิเวศ 8. เกิดผลสำเร็จโดยสมบูรณ์ตามพระราชประสงค์ของสมเด็จพระนางเจ้าสิริกิติ์ พระบรมราชินีนาถ พระบรมราชชนนีพันปีหลวง</t>
  </si>
  <si>
    <t>กรมทรัพยากรทางทะเลและชายฝั่ง กระทรวงทรัพยากรธรรมชาติและสิ่งแวดล้อม</t>
  </si>
  <si>
    <t>PLG01P017</t>
  </si>
  <si>
    <t xml:space="preserve"> จัดหาแหล่งน้ำช่วยเหลือราษฎร ตำบลขอนหาด ตำบลแหลมโตนด อำเภอควนขนุน</t>
  </si>
  <si>
    <t>ควนขนุน</t>
  </si>
  <si>
    <t>พระบาทสมเด็จพระบรมชนกาธิเบศร มหาภูมิพลอดุลยเดชมหาราช บรมนาถบพิตร (ฎีกา) สมเด็จพระนางเจ้าสิริกิติ์ พระบรมราชินีนาถ พระบรมราชชนนีพันปีหลวง 18 ตุลาคม พ.ศ. 2537</t>
  </si>
  <si>
    <t>ก่อสร้างอาคารบังคับน้ำเพื่อเก็บกักน้ำ</t>
  </si>
  <si>
    <t>ส่งน้ำช่วยเหลือราษฎรจำนวน 200 ครัวเรือน 2 หมู่บ้านมีพื้นที่การเกษตร 2,500 ไร่</t>
  </si>
  <si>
    <t>PLG01P018</t>
  </si>
  <si>
    <t xml:space="preserve"> ก่อสร้างอาคารบังคับน้ำคลองโห ตำบลแหลมโตนด อำเภอควนขนุน</t>
  </si>
  <si>
    <t>ก่อสร้างอาคารบังคับน้ำ</t>
  </si>
  <si>
    <t>เพื่อส่งน้ำช่วยเหลือราษฎร 2 หมู่บ้าน 150 ครัวเรือน ให้มีน้ำทำการเกษตรได้ตลอดทั้งปี</t>
  </si>
  <si>
    <t>PLG01P019</t>
  </si>
  <si>
    <t xml:space="preserve"> แก้ไขปัญหาและพัฒนาพื้นที่หมู่บ้านอาพัดและหมู่บ้านใกล้เคียง อำเภอชัยสน</t>
  </si>
  <si>
    <t>ชัยสน</t>
  </si>
  <si>
    <t>สมเด็จพระนางเจ้าสิริกิติ์ พระบรมราชินีนาถ พระบรมราชชนนีพันปีหลวง 3 ตุลาคม พ.ศ. 2546</t>
  </si>
  <si>
    <t>3 ตุลาคม พ.ศ. 2546</t>
  </si>
  <si>
    <t>ก่อสร้างทำนบคลองบางแก้วและคลองปากเพนียด</t>
  </si>
  <si>
    <t>เพื่อแก้ไขปัญหาน้ำท่วม น้ำแล้ง และปัญหาดินเค็มเข้าพื้นที่การเกษตรของราษฎร</t>
  </si>
  <si>
    <t>PLG01P020</t>
  </si>
  <si>
    <t>ระบบระบายน้ำบ้านโคกขาม อันเนื่องมาจากพระราชดำริ ตำบลเขาชัยสน อำเภอเขาชัยสน</t>
  </si>
  <si>
    <t>ปรับปรุงระบบระบายน้ำและ ขุดลอกคลองปากพะเนียด และคลองบางแก้ว</t>
  </si>
  <si>
    <t>เพื่อแก้ไขปัญหาน้ำท่วม น้ำแล้ง พื้นที่การเกษตรของราษฎร</t>
  </si>
  <si>
    <t>PLG01P022</t>
  </si>
  <si>
    <t>จัดหาน้ำตำบลมะกอกเหนือ อำเภอควนขนุน</t>
  </si>
  <si>
    <t xml:space="preserve">ควนขนุน </t>
  </si>
  <si>
    <t>ก่อสร้างสถานีสูบน้ำและระบบส่งน้ำยาว 6,880 เมตร</t>
  </si>
  <si>
    <t>ช่วยเหลือราษฎรจำนวน 6 หมู่บ้าน 989 ครัวเรือน พื้นที่การเกษตร 5,186 ไร่</t>
  </si>
  <si>
    <t>PLG04P002</t>
  </si>
  <si>
    <t>ฟาร์มตัวอย่างตามพระราชดำริ บ้านครองชีพ ตำบลนาปะขอ อำเภอบางแก้ว</t>
  </si>
  <si>
    <t>บางแก้ว</t>
  </si>
  <si>
    <t>13 กันยายน พ.ศ. 2543</t>
  </si>
  <si>
    <t>ส่งเสริมกิจกรรมการปลูกผัก/ไร่พืช</t>
  </si>
  <si>
    <t>เพื่อเป็นแหล่งผลิตอาหาร, เผยแพร่ความรู้ด้านการเกษตรให้แก่ราษฎรในพื้นที่</t>
  </si>
  <si>
    <t>สำนักราชเลขาธิการ หน่วยงานที่เกี่ยวข้อง กรมปศุสัตว์ กรมส่งเสริมการเกษตร กรมวิชาการเกษตร กรมการข้าว</t>
  </si>
  <si>
    <t>PLG04P003</t>
  </si>
  <si>
    <t>ส่งเสริมศิลปาชีพบ้านหัวป่าเขียว ตำบลทะเลน้อย อำเภอควนขนุน</t>
  </si>
  <si>
    <t>สำนักราชเลขาธิการ กองทัพภาคที่ 4</t>
  </si>
  <si>
    <t>PLG04P004</t>
  </si>
  <si>
    <t>ส่งเสริมศิลปาชีพบ้านอาพัด (วัดเขียนบางแก้ว) ตำบลจองถนน อำเภอเขาชัยสน</t>
  </si>
  <si>
    <t>เขาชัยสน</t>
  </si>
  <si>
    <t>PLG04P005</t>
  </si>
  <si>
    <t>โครงการส่งเสริมอาชีพเพื่อแก้ไขปัญหาความยากจนบ้านอาพัด จังหวัดพัทลุง ตำบลจองถนน ตำบลหานโพธิ์ ตำบลเขาชัยสน อำเภอเขาชัยสน</t>
  </si>
  <si>
    <t>ส่งเสริมอาชีพทางการเกษตรและพัฒนาคุณภาพชีวิตแก่ราษฎร</t>
  </si>
  <si>
    <t>7 หมู่บ้าน ราษฎร 895 ครัวเรือน ประชากร 3,178 คน มีคุณภาพชีวิตที่ดีขึ้น</t>
  </si>
  <si>
    <t>กรมส่งเสริมการเกษตร</t>
  </si>
  <si>
    <t>PLG08P001</t>
  </si>
  <si>
    <t>พัฒนาพื้นที่บ้านหัวป่าเขียว บ้านหัวป่าเขียว ตำบลทะเลน้อย อำเภอควนขนุน</t>
  </si>
  <si>
    <t>สมเด็จพระนางเจ้าสิริกิติ์ พระบรมราชินีนาถ พระบรมราชชนนีพันปีหลวง 25 ตุลาคม พ.ศ. 2542</t>
  </si>
  <si>
    <t>ส่งเสริมพัฒนาอาชีพ (ตัดเย็บเสื้อผ้า, การเกษตร) พร้อมปรับปรุงโครงสร้างพื้นฐานให้ราษฎรในพื้นที่ให้มีคุณภาพชีวิตที่ดีขึ้น</t>
  </si>
  <si>
    <t>กรมการพัฒนาชุมชน, กรมส่งเสริมการเกษตร, กรมส่งเสริมอุตสาหกรรม, กรมพัฒนาที่ดิน, กองบัญชาการทหารสูงสุด</t>
  </si>
  <si>
    <t>PLG08P002</t>
  </si>
  <si>
    <t>แก้ไขปัญหาและพัฒนาพื้นที่บ้านอาพัดและหมู่บ้านใกล้เคียงฯ ตำบลจองถนน ตำบลหานโพธิ์ ตำบลเขาชัยสน อำเภอเขาชัยสน</t>
  </si>
  <si>
    <t>สมเด็จพระนางเจ้าสิริกิติ์ พระบรมราชินีนาถ พระบรมราชชนนีพันปีหลวง 3 ตุลาคม พ.ศ. 2546 พระบาทสมเด็จพระบรมชนกาธิเบศร มหาภูมิพลอดุลยเดช มหาราช บรมนาถบพิตร</t>
  </si>
  <si>
    <t>ส่งเสริมพัฒนาคุณภาพชีวิตแก่ราษฎร</t>
  </si>
  <si>
    <t>หน่วยงานในสังกัดกระทรวงเกษตรและสหกรณ์ จังหวัดพัทลุง</t>
  </si>
  <si>
    <t>PLK01P008</t>
  </si>
  <si>
    <t>ขุดสระเก็บน้ำบ้านใหม่รักไทย ตำบลบ่อภาค อำเภอชาติตระการ</t>
  </si>
  <si>
    <t>ชาติตระการ</t>
  </si>
  <si>
    <t>1 กุมภาพันธ์ พ.ศ. 2537</t>
  </si>
  <si>
    <t>เพื่ออุปโภค-บริโภค</t>
  </si>
  <si>
    <t>PLK01P009</t>
  </si>
  <si>
    <t>สระเก็บน้ำบ้านนุชเทียน ตำบลบ่อภาค อำเภอชาติตระการ</t>
  </si>
  <si>
    <t>10 เมษายน พ.ศ. 2538</t>
  </si>
  <si>
    <t>PLK01P010</t>
  </si>
  <si>
    <t>ทำนบดินบ้านนุชเทียน ตำบลบ่อภาค อำเภอชาติตระการ</t>
  </si>
  <si>
    <t>ทำนบดิน</t>
  </si>
  <si>
    <t>PLK01P011</t>
  </si>
  <si>
    <t>อ่างเก็บน้ำบ้านร่มเกล้า ตำบลบ่อภาค อำเภอชาติตระการ</t>
  </si>
  <si>
    <t>PLK01P012</t>
  </si>
  <si>
    <t>ฝายบ้านร่มเกล้า 2 พร้อมระบบส่งน้ำ บ้านร่มเกล้า ตำบลบ่อภาค อำเภอชาติตระการ</t>
  </si>
  <si>
    <t>4 กุมภาพันธ์ พ.ศ. 2540</t>
  </si>
  <si>
    <t>ฝายคอนกรีตเสริมเหล็ก</t>
  </si>
  <si>
    <t>PLK01P013</t>
  </si>
  <si>
    <t>อ่างเก็บน้ำบ้านร่มเกล้า (หัวงานที่ 3) บ้านร่มเกล้า ตำบลบ่อภาค อำเภอชาติตระการ</t>
  </si>
  <si>
    <t>PLK01P014</t>
  </si>
  <si>
    <t>จัดหาแหล่งน้ำสถานีพัฒนาเกษตรที่สูงภูขัด ภูเมี่ยง ภูสอยดาว ตำบลบ่อภาค อำเภอชาติตระการ</t>
  </si>
  <si>
    <t>11 มีนาคม พ.ศ. 2547</t>
  </si>
  <si>
    <t>PLK03P001</t>
  </si>
  <si>
    <t>พัฒนาพื้นที่เพื่อความมั่นคง ภูขัด ภูเมี่ยง ภูสอยดาว มี 2 โครงการย่อย ประกอบด้วย ศูนย์รวมพรรณไม้บ้านร่มเกล้า ต.บ่อภาค อ.ชาติตระการ และจัดตั้งศูนย์รวมพรรณไม้ บ้านร่มเกล้า ต.บ่อภาค อ.ชาติตระการ)</t>
  </si>
  <si>
    <t>5 มีนาคม พ.ศ. 2542</t>
  </si>
  <si>
    <t>สวนพฤกษศาสตร์</t>
  </si>
  <si>
    <t>PLK03P002</t>
  </si>
  <si>
    <t>ปลูกไผ่เพื่อฟื้นฟูสภาพป่าไม้ใน พื้นที่โครงการฯ ภาคเหนือ จังหวัดเชียงใหม่ จังหวัดเชียงราย จังหวัดพะเยา จังหวัดแม่ฮ่องสอน จังหวัดตาก จังหวัดน่าน จังหวัดลำปาง จังหวัดพิษณุโลก และจังหวัดอุตรดิตถ์</t>
  </si>
  <si>
    <t>ไม่ระบุอำเภอ</t>
  </si>
  <si>
    <t>การฟื้นฟูสภาพ ป่าไม้</t>
  </si>
  <si>
    <t>ราษฎรมีรายได้จากการจ้างแรงงานปลูก และดูแลรักษาต้นไผ่ /2,280 ไร่</t>
  </si>
  <si>
    <t>สำนักราชเลขาธิการ, กองทัพภาคที่ 3</t>
  </si>
  <si>
    <t>PLK04P002</t>
  </si>
  <si>
    <t>ส่งเสริมศิลปาชีพในพื้นที่ โครงการพื้นที่ความมั่นคงอัน เนื่องมาจากพระราชดำริภูเมี่ยง ภูขัด-ภูสอยดาว</t>
  </si>
  <si>
    <t>17 มีนาคม 2527</t>
  </si>
  <si>
    <t>ส่งเสริมพัฒนาอาชีพ ที่ถูกต้องตามหลักวิชาการ</t>
  </si>
  <si>
    <t>คลังสำรอง แหล่งจ้างงานแก่ราษฎรในพื้นที่</t>
  </si>
  <si>
    <t>MKM01P003</t>
  </si>
  <si>
    <t>พัฒนาพื้นที่เกษตร น้ำฝน (ขุดสระเก็บกักน้ำ) ตำบลแคน ตำบลโคกสีทองหลาง ตำบลดงใหญ่ และตำบลหนองแสง อำเภอวาปีปทุม</t>
  </si>
  <si>
    <t>วาปีปทุม</t>
  </si>
  <si>
    <t>13 พฤศจิกายน พ.ศ. 2538</t>
  </si>
  <si>
    <t>ขุดสระเก็บน้ำ 155 บ่อ ให้แก่ราษฎร 14 หมู่บ้าน 155 ครัวเรือน 155 คน</t>
  </si>
  <si>
    <t>MKM01P004</t>
  </si>
  <si>
    <t>ฝายห้วยน้อย (ห้วยค้อ) ตำบลปอพาน อำเภอนาเชือก</t>
  </si>
  <si>
    <t>นาเชือก</t>
  </si>
  <si>
    <t>25 พฤศจิกายน พ.ศ. 2545</t>
  </si>
  <si>
    <t>ทำให้ราษฎร 2 หมู่บ้าน 164 ครัวเรือน 716 คน มีแหล่งน้ำสนับสนุนพื้นที่ทำการเกษตร ครอบคลุมพื้นที่ 500 ไร่ และเพื่อการอุปโภคบริโภค การประมง การเลี้ยงสัตว์ ตลอดจนการท่องเที่ยว</t>
  </si>
  <si>
    <t>MKM01P005</t>
  </si>
  <si>
    <t>ขุดลอกลำพังซู ตำบลปอพาน อำเภอนาเชือก</t>
  </si>
  <si>
    <t>กักเก็บน้ำให้ราษฎรจำนวน 450 ครัวเรือน 1,800 คน และพื้นที่การเกษตรจำนวน 300 ไร่ มีน้ำสำหรับทำการเกษตร อุปโภค-บริโภคและเลี้ยงสัตว์ได้อย่างเพียงพอ</t>
  </si>
  <si>
    <t>MKM01P006</t>
  </si>
  <si>
    <t>ฝายห้วยป่าช้า ตำบลหนองแดง อำเภอนาเชือก</t>
  </si>
  <si>
    <t>กักเก็บน้ำให้ราษฎรจำนวน และพื้นที่การเกษตรจำนวน 500ไร่ มีน้ำเพื่อทำการเกษตร อุปโภค-บริโภคได้อย่างเพียงพอ</t>
  </si>
  <si>
    <t>MKM01P007</t>
  </si>
  <si>
    <t>ฝายห้วยหางหว้า(ห้วยคูขาด) ตำบลหนองแดง อำเภอนาเชือก</t>
  </si>
  <si>
    <t>ก่อสร้างฝายคอนกรีตเสริมเหล็กใช้ส่งน้ำสนับสนุนน้ำพื้นที่การเกษตรจำนวน 200 ไร่ ตลอดจนการอุปโภค-บริโภค</t>
  </si>
  <si>
    <t>MKM04P001</t>
  </si>
  <si>
    <t>1. ส่งเสริมศิลปาชีพบ้านโคกก่อง บ้านโคกก่อง ตำบลหนองแดง อำเภอนาเชือก</t>
  </si>
  <si>
    <t>17 พฤศจิกายน พ.ศ. 2535</t>
  </si>
  <si>
    <t>การปลูกหม่อน เลี้ยงไหม การทอผ้าไหม ปักผ้า ทอผ้าฝ้าย จักสาน แกะสลัก และเครื่องเงิน</t>
  </si>
  <si>
    <t>กองพลพัฒนาที่ 2 กรมหม่อนไหม กรมการข้าว</t>
  </si>
  <si>
    <t>MKM04P002</t>
  </si>
  <si>
    <t>2. ส่งเสริมศิลปาชีพบ้านดอนลี่ บ้านดอนลี่ ตำบลหนองบัวแก้ว อำเภอพยัคฆภูมิพิสัย</t>
  </si>
  <si>
    <t>พยัคฆภูมิพิสัย</t>
  </si>
  <si>
    <t>19 พฤศจิกายน พ.ศ. 2535</t>
  </si>
  <si>
    <t>การปลูกหม่อน เลี้ยงไหม การทอผ้าไหม ดอกไม้ประดิษฐ์ ปักผ้า ทอผ้าฝ้าย จักสาน แกะสลักและเครื่องเงิน</t>
  </si>
  <si>
    <t>MKM04P003</t>
  </si>
  <si>
    <t>3. ส่งเสริมศิลปาชีพบ้านกำพี้ บ้านกำพี้ ตำบลกำพี้ อำเภอบรบือ</t>
  </si>
  <si>
    <t>บรบือ</t>
  </si>
  <si>
    <t>21 พฤศจิกายน พ.ศ. 2543</t>
  </si>
  <si>
    <t>การทอผ้าไหม ปักผ้า ทอผ้าฝ้าย จักสาน แกะสลัก และเครื่องเงิน</t>
  </si>
  <si>
    <t>กองพลพัฒนาที่ 2 กรมหม่อนไหม</t>
  </si>
  <si>
    <t>MKM04P004</t>
  </si>
  <si>
    <t>4. ฟาร์มตัวอย่างฯ บ้านกำพี้ บ้านกำพี้ ตำบลกำพี้ อำเภอบรบือ</t>
  </si>
  <si>
    <t xml:space="preserve">15 ธันวาคม พ.ศ. 2548 (เมื่อปี 2540) 21 พฤศจิกายน 2543
</t>
  </si>
  <si>
    <t>ปรับปรุงบ่อกักเก็บน้ำ ก่อสร้างอาคารสำนักงาน ก่อสร้างบ้านพัก โรงคัดแยกผลผลิต โรงเก็บพัสดุ เรือนเพาะชำ ขุดเจาะน้ำบาดาล ขุดลอกสระน้ำ ก่อสร้างถนนภายในและรอบโครงการฯ บำรุง รักษาด้วยพืชปุ๋ยสด ทำปุ๋ยหมัก ปุ๋ยอินทรีย์ การปลูกหญ้าแฝกเพื่อป้องกันการพังทลาย</t>
  </si>
  <si>
    <t>สำนักราชเลขาธิการ กรมวิชาการเกษตร กรมประมง กรมส่งเสริมการเกษตร กรมปศุสัตว์ กรมการข้าว</t>
  </si>
  <si>
    <t>MDH01P025</t>
  </si>
  <si>
    <t>ก่อสร้างถังพักน้ำพร้อมเดินท่อประปา ตำบลนาหินกอง, ปากช่อง, สานแว้ อำเภอดงหลวง</t>
  </si>
  <si>
    <t>ดงหลวง</t>
  </si>
  <si>
    <t>16 พฤศจิกายน พ.ศ. 2535</t>
  </si>
  <si>
    <t>ส่งน้ำช่วยเหลือราษฎรมีน้ำอุปโภคบริโภค 458 ครัวเรือน 1,772 คน</t>
  </si>
  <si>
    <t>องค์การบริหารส่วนจังหวัดมุกดาหาร</t>
  </si>
  <si>
    <t>MDH01P026</t>
  </si>
  <si>
    <t>อ่างเก็บน้ำห้วยไร่ (2) ตำบลหนองแคน อำเภอดงหลวง</t>
  </si>
  <si>
    <t>29 พฤศจิกายน พ.ศ. 2542</t>
  </si>
  <si>
    <t>ช่วยเหลือพื้นที่การเกษตรกว่า 2,500 ไร่</t>
  </si>
  <si>
    <t>MDH01P027</t>
  </si>
  <si>
    <t>ก่อสร้างอ่างเก็บน้ำห้วยแคน อันเนื่องมาจากพระราชดำริ บ้านโคกยาว ตำบลหนองแคน อำเภอดงหลวง</t>
  </si>
  <si>
    <t>18 พฤศจิกายน พ.ศ. 2546</t>
  </si>
  <si>
    <t>อ่างเก็บน้ำ, ระบบส่งน้ำพร้อมอาคารประกอบ</t>
  </si>
  <si>
    <t>ช่วยเหลือพื้นที่การเกษตรกว่า 750 ไร่</t>
  </si>
  <si>
    <t>MDH01P028</t>
  </si>
  <si>
    <t>อ่างเก็บน้ำห้วยขาหน้า บ้านหนองคอง ตำบลพังแดง อำเภอดงหลวง</t>
  </si>
  <si>
    <t>21 ธันวาคม พ.ศ. 2547</t>
  </si>
  <si>
    <t>เพิ่มประสิทธิภาพในการบริหารจัดการน้ำ ทำให้ราษฎรมีน้ำในการอุปโภคบริโภคตลอดจนพื้นที่การเกษตร</t>
  </si>
  <si>
    <t>MDH01P029</t>
  </si>
  <si>
    <t>อ่างเก็บน้ำห้วยหมากไฟ ตำบลโพนทราย อำเภอเมือง</t>
  </si>
  <si>
    <t>13 กุมภาพันธ์ พ.ศ. 2548</t>
  </si>
  <si>
    <t>ช่วยเหลือพื้นที่การเกษตร 800 ไร่</t>
  </si>
  <si>
    <t>MDH02P001</t>
  </si>
  <si>
    <t xml:space="preserve">กิจกรรมปรับปรุงบำรุงดิน การปลูกพืชผัก ผลไม้ ปศุสัตว์ ประมง ไม้ดอกไม้ประดับและปลูกป่า บ้านดอนม่วงพัฒนา ตำบลโพนทราย อำเภอเมือง	</t>
  </si>
  <si>
    <t>เมืองมุกดาหาร</t>
  </si>
  <si>
    <t xml:space="preserve">13 ธันวาคม พ.ศ. 2548	</t>
  </si>
  <si>
    <t xml:space="preserve">เป็นการช่วยเหลือราษฎรให้มีแหล่งผลิตอาหารชุมชน เป็นแหล่งจ้างแรงงาน และให้ความรู้ด้านการเกษตรที่ถูกต้องตามหลักวิชาการ ซึ่งราษฎรสามารถนำไปปรับใช้ในที่ดินของตนเองได้	</t>
  </si>
  <si>
    <t xml:space="preserve">กรมพัฒนาที่ดิน	</t>
  </si>
  <si>
    <t>MDH03P002</t>
  </si>
  <si>
    <t>พัฒนาและฟื้นฟูป่าต้นน้ำเหนืออ่างเก็บน้ำห้วยแคน ห้วยไร่-ห้วยขาหน้า อำเภอเมือง จังหวัดมุกดาหาร</t>
  </si>
  <si>
    <t>18 พฤศจิกายน พ.ศ.2546</t>
  </si>
  <si>
    <t>ฟื้นฟู อนุรักษ์ ทรัพยากร ธรรมชาติ</t>
  </si>
  <si>
    <t>พัฒนาฟื้นฟูพื้นที่ป่าและระบบนิเวศน์ ให้มีความอุดมสมบูรณ์ เกิดความสมดุล มีพื้นที่การเกษตรที่ได้รับประโยชน์โดยตรงจากการดำเนินงานของโครงการ จำนวน 15,940 ไร่ และทำให้ราษฎร จำนวน 1,816 ครัวเรือน ได้รับจากการจ้างงาน ทำให้มีรายได้เสริมเลี้ยงครอบครัว</t>
  </si>
  <si>
    <t>กรมอุทยานแห่งชาติ สัตว์ป่า และพันธุ์พืช กระทรวงทรัพยากรธรรมชาติและสิ่งแวดล้อม</t>
  </si>
  <si>
    <t>MDH03P003</t>
  </si>
  <si>
    <t>หมู่บ้านป่าไม้แผนใหม่ อันเนื่องมาจากพระราชดำริ บ้านหนองคอง อำเภอดงหลวง จังหวัดมุกดาหาร</t>
  </si>
  <si>
    <t>การอนุรักษ์ทรัพยากรธรรมชาติ</t>
  </si>
  <si>
    <t>ฟื้นฟูระบบนิเวศในพื้นที่ป่าต้นน้ำลำธารให้มีความอุดมสมบูรณ์ ช่วยลดปัญหาการบุกรุกทำลายป่าในระยะยาว และมีพื้นที่การเกษตรที่ได้รับประโยชน์ จำนวน 2,500 ไร่</t>
  </si>
  <si>
    <t>MDH04P002</t>
  </si>
  <si>
    <t>โครงการหมู่บ้านป่าไม้ตามแนวพระราชดำริ(บ้านหนองคอง) บ้านหนองคอง อำเภอดงหลวง จังหวัดมุกดาหาร</t>
  </si>
  <si>
    <t>เป็นการฟื้นฟูสภาพป่า โดยการปลูกป่า 3 อย่าง ประโยชน์ 4 อย่าง</t>
  </si>
  <si>
    <t>พื้นที่ป่าได้รับความชุ่มขึ้นจากการสร้างฝาย และราษฎรจำนวน 213 ครัวเรือน 899 มีความเป็นอยู่ที่ดีขึ้น</t>
  </si>
  <si>
    <t>กรมอุทยานแห่งชาติ สัตว์ป่าและพันธุ์พืช</t>
  </si>
  <si>
    <t>MDH04P003</t>
  </si>
  <si>
    <t>โครงการหมู่บ้านป่าไม้ตามแนวพระราชดำริ บ้านหนองคอง</t>
  </si>
  <si>
    <t>เป็นการฟื้นฟูสภาพป่าที่ถูกบุกรุกทำลาย สร้างฝายชะลอความชุ่มชื้น และปลูกป่า สร้างความชุ่มชื้นให้พื้นที่ป่า ป้องกันไฟป่าในฤดูแล้ง และราษฎรมีรายได้เสริมจากการจ้างแรงงานปลูกป่า สร้างจิตสำนึก</t>
  </si>
  <si>
    <t>MDH04P004</t>
  </si>
  <si>
    <t>ฟาร์มตัวอย่างบ้านดอนม่วงพัฒนาตามพระราชดำริ ตำบลดอนม่วงพัฒนา/โพนทราย อำเภอเมือง</t>
  </si>
  <si>
    <t>13 ธันวาคม พ.ศ. 2548</t>
  </si>
  <si>
    <t>ส่งเสริมพัฒนาอาชีพการเกษตรผสม ผสาน การปลูกผัก ไม้ผล,การเลี้ยงสัตว์, การเลี้ยงปลาและการเพาะเห็ด</t>
  </si>
  <si>
    <t>สำนักพระราชวัง กรมวิชาการเกษตร กรมประมง กรมส่งเสริมการเกษตร กรมปศุสัตว์ จังหวัดมุกดาหาร</t>
  </si>
  <si>
    <t>MDH04P005</t>
  </si>
  <si>
    <t>ส่งเสริมศิลปาชีพบ้านสานแว้ หมู่ 4 บ้านนาโคกกุง ตำบลกกตูม อำเภอดงหลวง จังหวัดมุกดาหาร</t>
  </si>
  <si>
    <t>เป็นการช่วยเหลือราษฎรให้มีแหล่งผลิตอาหาร และให้ความรู้ด้านการเกษตรที่ถูกต้อง</t>
  </si>
  <si>
    <t>MDH04P006</t>
  </si>
  <si>
    <t>บ้านนาหินกอง ตำบลกกตูม อำเภอดงหลวง จังหวัดสกลนคร</t>
  </si>
  <si>
    <t>เป็นการช่วยเหลือราษฎรให้มีแหล่งผลิตอาหารชุมชน เป็นแหล่งจ้างแรงงาน และให้ความรู้ด้านการเกษตรที่ถูกต้องตามหลักวิชาการ</t>
  </si>
  <si>
    <t>MDH04P007</t>
  </si>
  <si>
    <t>บ้านโคกยาว ตำบลหนองแคน อำเภอดงหลวง จังหวัดสกลนคร</t>
  </si>
  <si>
    <t>YLA01P020</t>
  </si>
  <si>
    <t>ฝายทดน้ำนิคมสร้างตนเองภาคใต้ ตำบลตลิ่งชัน อำเภอบันนังสต</t>
  </si>
  <si>
    <t>บันนังสตา</t>
  </si>
  <si>
    <t>27 กันยายน พ.ศ. 2537</t>
  </si>
  <si>
    <t>ฝายคอนกรีตเสริมเหล็กและระบบส่งน้ำ</t>
  </si>
  <si>
    <t>มีน้ำใช้สำหรับอุปโภค - บริโภค จำนวน 610 ครัวเรือน และพื้นที่การเกษตร 4,500 ไร่</t>
  </si>
  <si>
    <t>YLA01P021</t>
  </si>
  <si>
    <t xml:space="preserve"> ท่อระบายน้ำบึงกะติง ตำบลบันนังสตา อำเภอบันนังสตา</t>
  </si>
  <si>
    <t>30 มกราคม พ.ศ. 2547</t>
  </si>
  <si>
    <t>ท่อระบายน้ำคอนกรีตเสริมเหล็ก</t>
  </si>
  <si>
    <t>สามารถส่งน้ำเพื่อสนับสนุนช่วยเหลือพื้นที่ทำนาประมาณ 4,400 ไร่</t>
  </si>
  <si>
    <t>YLA01P022</t>
  </si>
  <si>
    <t>ปรับปรุงระบบระบายน้ำฟาร์มตัวอย่างวังพญา-ท่าธง ตำบลวังพญาท่าธง อำเภอรามัน</t>
  </si>
  <si>
    <t>รามัน</t>
  </si>
  <si>
    <t>1 เมษายน พ.ศ. 2549</t>
  </si>
  <si>
    <t>ก่อสร้างคันป้องกันน้ำท่วมรอบพื้นที่โครงการ ปรับปรุงก่อสร้างประตูปากคลองส่งน้ำ</t>
  </si>
  <si>
    <t>สนับสนุนน้ำอุปโภคบริโภค และสามารถพัฒนาคุณภาพชีวิตจากอุทกภัยได้</t>
  </si>
  <si>
    <t>YLA01P023</t>
  </si>
  <si>
    <t>หมู่บ้านเศรษฐกิจพอเพียงและฟาร์มตัวอย่างบ้านจาเราะบูโงะ (จัดหาน้ำบ้านจาเราะบูโงะ) ตำบลเบตง อำเภอเบตง</t>
  </si>
  <si>
    <t>เบตง</t>
  </si>
  <si>
    <t>23 พฤษภาคม พ.ศ. 2550</t>
  </si>
  <si>
    <t>ก่อสร้างระบบส่งน้ำแบบท่อส่งน้ำและถังเก็บน้ำ</t>
  </si>
  <si>
    <t>เพื่อช่วยเหลือราษฎรอุปโภค-บริโภค จำนวน 20 ครัวเรือน ประชากร 60 คนและพื้นที่การเกษตร 124 ไร่</t>
  </si>
  <si>
    <t>YLA01P024</t>
  </si>
  <si>
    <t>โครงการฟาร์มตัวอย่างฯ บ้านจาเราะปูโงะ ต.เบตง อ.เบตง จ.ยะลา</t>
  </si>
  <si>
    <t>YLA01P025</t>
  </si>
  <si>
    <t>โครงการฟาร์มตัวอย่างตามพระราชดำริ สมเด็จพระนางเจ้าสิริกิติ์ พระบรมราชินีนาถ - บ้านจาเราะบูโงะ ตำบลเบตง อำเภอเบตง - บ้านจำปูน ตำบลท่าธง อำเภอรามัน</t>
  </si>
  <si>
    <t>เบตง รามัน</t>
  </si>
  <si>
    <t>เมื่อปี 2540</t>
  </si>
  <si>
    <t>ส่งเสริมเกษตรกรในพื้นที่โครงการให้ดได้รับความรู้ทางด้านการเกษตร เรียนรู้ด้วยการปฏิบัติจริง เป็นแหล่งผลิตอาหารและจ้างงานให้แก่เกษตรกรประชาชนในพื้นที่ ตลอดจนเป็นแหล่งฝึกอบรมดูงานและแหล่งให้ความรู้ด้านการเกษตร</t>
  </si>
  <si>
    <t>เกษตรกรในพื้นที่โครงการได้เรียนรู้ ฝึกทักษะมีงานทำอยู่ในภูมิลำเนาของตนเองเป็นแหล่งผลิตอาหารและจ้างงานให้แก่เกษตรกร และเป็นแหล่งเรียนรู้</t>
  </si>
  <si>
    <t>YLA01P026</t>
  </si>
  <si>
    <t>ฟาร์มตัวอย่างฯ ธารโต บ้านจำปูน ตำบลธารโต อำเภอธารโต</t>
  </si>
  <si>
    <t>ธารโต</t>
  </si>
  <si>
    <t>จัดหาน้ำให้ฟาร์ม</t>
  </si>
  <si>
    <t>สนับสนุนน้ำสนับสนุนกิจกรรมภายในโครงการพื้นที่ 12 ไร่ ให้มีน้ำใช้อย่างทั่วถึง</t>
  </si>
  <si>
    <t>YLA01P046</t>
  </si>
  <si>
    <t>ฟาร์มตัวอย่างในสมเด็จพระนางเจ้าฯ พระบรมราชินีนาถบ้านธารโต อำเภอธารโต (กิจกรรมขยายเขตไฟฟ้า)</t>
  </si>
  <si>
    <t>8 พฤศจิกายน พ.ศ. 2553</t>
  </si>
  <si>
    <t>ขยายเขตไฟฟ้าภายในฟาร์มตัวอย่างฯ</t>
  </si>
  <si>
    <t>ราษฎรที่อาศัยภายในฟาร์มตัวอย่างบ้านธารโตฯ มีไฟฟ้าสำหรับใช้ในการทำกิจกรรมอย่างต่อเนื่อง</t>
  </si>
  <si>
    <t>YLA03P001</t>
  </si>
  <si>
    <t>สวนป่าสิริกิตติ์ ภาคใต้ (บาลา-ฮาลา) พื้นที่จังหวัดยะลาและจังหวัดนราธิวาส</t>
  </si>
  <si>
    <t>10 ตุลาคมพ.ศ. 2537</t>
  </si>
  <si>
    <t>ปลูกป่าในพื้นที่โครงการ</t>
  </si>
  <si>
    <t>เพื่อเป็นการอนุรักษ์ทรัพยากรธรรมชาติให้มีความอุดมสมบรูณ์</t>
  </si>
  <si>
    <t>กองทัพภาคที่ 4, กรมแผนที่ทหาร</t>
  </si>
  <si>
    <t>YLA03P003</t>
  </si>
  <si>
    <t>จัดซื้อเรือพาดหางพร้อมเครื่องยนต์เพื่อใช้ปฏิบัติงานลาดตระเวน ตำบลแม่หวาด อำเภอธารโต จังหวัดยะลา</t>
  </si>
  <si>
    <t>กันยายน 2533 27 กันยายน 2539</t>
  </si>
  <si>
    <t>จัดซื้อเรือพาดหางพร้อมเครื่องยนต์เพื่อใช้ สำหรับการปฏิบัติภารกิจลาดตระเวนในพื้นที่ ป่าบาลา-ฮาลา รวมทั้งการลาดตระเวนทางน้ำในเขตอุทยานแห่งชาติบางลางและรอยต่อเขตรักษาพันธุ์สัตว์ป่าฮาลา-บาลา</t>
  </si>
  <si>
    <t>รักษาและปกป้องผืนป่าต้นน้ำลำธารของป่าฮาลา-บาลา ทำให้พื้นที่ป่าของเขตรักษาพันธุ์สัตว์ป่าฮาลา-บาลา และพื้นที่ป่าอุทยานแห่งชาติบางลาง จำนวน 493,174.95 ไร่ มีทรัพยากรธรรมชาติที่คงความอุดมสมบูรณ์และเป็นการอนุรักษ์ความหลากหลายทางชีวภาพของทรัพยากรป่าไม้</t>
  </si>
  <si>
    <t>YLA04P001</t>
  </si>
  <si>
    <t>หมู่บ้านเศรษฐกิจพอเพียงและฟาร์มตัวอย่างบ้านจาเราะบูโงะ ตำบลเบตง อำเภอเบตง 1.1 ขยายระบบไฟฟ้า 1.2 กิจกรรมฟาร์ม</t>
  </si>
  <si>
    <t>ส่งเสริมและพัฒนาอาชีพ</t>
  </si>
  <si>
    <t>สร้างอาชีพการเกษตรแก่ราษฎรในพื้นที่ให้สามารถนำไปใช้ในพื้นที่ของตนเองได้</t>
  </si>
  <si>
    <t>- สำนักราชเลขาธิการ - หน่วยงานที่เกี่ยวข้อง กรมปศุสัตว์ กรมวิชาการเกษตร</t>
  </si>
  <si>
    <t>YLA04P002</t>
  </si>
  <si>
    <t>ฟาร์มตัวอย่างฯ วังพญา-ท่าธง บ้านวังพญา ตำบลท่าธง อำเภอรามัน</t>
  </si>
  <si>
    <t>ส่งเสริม ศึกษาวิจัย และพัฒนาด้านการเกษตร</t>
  </si>
  <si>
    <t>เป็นแหล่งเรียนรู้ สร้างงาน สร้างรายได้แก่ราษฎรในพื้นที่ให้สามารถนำไปประกอบอาชีพตนเองได้</t>
  </si>
  <si>
    <t>สำนักราชเลขาธิการ - หน่วยงานที่เกี่ยวข้อง กรมปศุสัตว์ กรมหม่อนไหม กรมวิชาการเกษตร</t>
  </si>
  <si>
    <t>YLA04P003</t>
  </si>
  <si>
    <t>ฟาร์มตัวอย่างฯธารโต บ้านจำปูน ตำบลธารโต อำเภอธารโต</t>
  </si>
  <si>
    <t>1 พฤศจิกายน 2551</t>
  </si>
  <si>
    <t>พัฒนาและส่งเสริมอาชีพด้านการเกษตรที่ถูกต้องให้แก่ราษฎรที่เข้าร่วมโครงการ</t>
  </si>
  <si>
    <t>ราษฎรสามารถนำความรู้ไปปรับใช้ในพื้นที่การเกษตรของตนเอง</t>
  </si>
  <si>
    <t>สำนักราชเลขาธิการ หน่วยงานที่เกี่ยวข้อง กรมวิชาการเกษตร</t>
  </si>
  <si>
    <t>YLA04P005</t>
  </si>
  <si>
    <t>ส่งเสริมศิลปาชีพวัดสิริปุณณาราม (วัดลำพะยา) บ้านทำเนียบ ตำบลลำพะยา อำเภอเมือง</t>
  </si>
  <si>
    <t>เมืองยะลา</t>
  </si>
  <si>
    <t>YST01P005</t>
  </si>
  <si>
    <t>พัฒนาพื้นที่บริเวณหนองอึ้ง (ขุดลอกหนองอึ้ง) ตำบลค้อเหนือ อำเภอเมือง</t>
  </si>
  <si>
    <t>เมืองยโสธร</t>
  </si>
  <si>
    <t>28 พฤศจิกายน พ.ศ. 2543</t>
  </si>
  <si>
    <t>ทำให้ราษฎร จำนวน 6 หมู่บ้าน 693 ครัวเรือน 3,493 คน</t>
  </si>
  <si>
    <t>มีน้ำเพื่อการเพาะปลูก เลี้ยงสัตว์ การประมง และทำทำการเกษตร</t>
  </si>
  <si>
    <t>YST04P001</t>
  </si>
  <si>
    <t>ส่งเสริมศิลปาชีพบ้านเล็กในป่าใหญ่ บ้านน้อมเกล้า อันเนื่องมาจากพระราชดำริ อำเภอเลิงนกทา</t>
  </si>
  <si>
    <t>เลิงนกทา</t>
  </si>
  <si>
    <t>10 สิงหาคม 2537</t>
  </si>
  <si>
    <t>ส่งเสริมอาชีพทางเลือกให้แก่ราษฎรในพื้นที่</t>
  </si>
  <si>
    <t>ราษฎรในพื้นที่ 257 คนมีอาชีพทางเลือก</t>
  </si>
  <si>
    <t>สำนักราชเลขาธิการ, กรมหม่อนไหม, กรมทหารราบที่ 16 ค่ายบดินทรเดชา, จังหวัดยโสธร</t>
  </si>
  <si>
    <t>YST04P002</t>
  </si>
  <si>
    <t>ส่งเสริมศิลปาชีพฯ บ้านคำน้ำสร้าง ตำบลค้อเหนือ อำเภอเมือง</t>
  </si>
  <si>
    <t>28 พฤศจิกายน 2543</t>
  </si>
  <si>
    <t>ส่งเสริมอาชีพทางเลือกให้แก่ราษฎรในพื้นที่ เพื่อเป็นรายได้เสริมจากการทำนา</t>
  </si>
  <si>
    <t>ราษฎรในพื้นที่มีรายได้เสริมจากการทำนา</t>
  </si>
  <si>
    <t>YST08P001</t>
  </si>
  <si>
    <t>พัฒนาพื้นที่บริเวณหนองอึ้ง อันเนื่องมาจากพระราชดำริ อำเภอเมืองยโสธร จังหวัดยโสธร</t>
  </si>
  <si>
    <t>บริหารจัดการ ทรัพยากรธรรมชาติ โดยการมีส่วนร่วม ของชุมชน</t>
  </si>
  <si>
    <t>ราษฎร 720 ครัวเรือนมีทางเลือกในการประกอบอาชีพ และมีรายได้เพิ่มขึ้น ป่าไม้จำนวนประมาณ 3,000 ไร่ ได้รับการอนุรักษ์และฟื้นฟูอย่างต่อเนื่อง รวมทั้งเป็นแหล่งเรียนรู้ทางธรรมชาติ และการท่องเที่ยวเชิงนิเวศ</t>
  </si>
  <si>
    <t>จังหวัดยโสธร กรมอุทยานแห่งชาติ สัตว์ป่า และพันธุ์พืช กรมวิชาการเกษตร กรมส่งเสริมสหกรณ์</t>
  </si>
  <si>
    <t>RYG01P010</t>
  </si>
  <si>
    <t>ขุดสระเก็บน้ำบ้านปากแพรก ตำบลห้วยทับมอญ อำเภอเขาชะเมา</t>
  </si>
  <si>
    <t>เขาชะเมา</t>
  </si>
  <si>
    <t>จัดหาน้ำสนับสนุนการเลี้ยงปลาให้แก่ราษฎรและส่งน้ำช่วยเหลือพื้นที่การเกษตรพื้นที่ 500 ไร่ รวมทั้งเพื่อเลี้ยงปลาไว้เป็นอาหารและเป็นแหล่งโปรตีน</t>
  </si>
  <si>
    <t>RYG08P002</t>
  </si>
  <si>
    <t>อุทยานแห่งชาติเขาชะเมา-เขาวง ในเขตพื้นที่ป่ารอยต่อ 5 จังหวัด</t>
  </si>
  <si>
    <t>พ.ศ.2536, 31 ตุลาคม 2546</t>
  </si>
  <si>
    <t>การอนุรักษ์ทรัพยากรป่าไม้และสัตว์ป่า พัฒนาคุณภาพชีวิตของประชาชนในพื้นที่โครงการ</t>
  </si>
  <si>
    <t>กรมป่าไม้, กรมอุทยานแห่งชาติ สัตว์ป่าและพันธุ์พืช, กรมปศุสัตว์ ส่งเสริมการเลี้ยงสัตว์ ฝึกอบรมความรู้ด้านการเลี้ยงสัตว์ เพื่อเป็นอาชีพเสริมให้ราษฎร์มีรายได้เพิ่มขึ้น, กรมส่งเสริมการเกษตร, กรมส่งเสริมสหกรณ์</t>
  </si>
  <si>
    <t>RBR01P015</t>
  </si>
  <si>
    <t>จัดหาน้ำสนับสนุนฟาร์มตัวอย่าง บ้านบ่อหวี ตำบลตะนาวศรี อำเภอสวนผึ้ง</t>
  </si>
  <si>
    <t>สวนผึ้ง</t>
  </si>
  <si>
    <t>4 กรกฎาคม พ.ศ. 2545</t>
  </si>
  <si>
    <t>พื้นที่ 500 ไร่</t>
  </si>
  <si>
    <t>RBR01P016</t>
  </si>
  <si>
    <t>ปรับปรุงระบบส่งน้ำฝายบ้านบ่อหวี ตำบลตะนาวศรี อำเภอสวนผึ้ง</t>
  </si>
  <si>
    <t>550 ครัวเรือน</t>
  </si>
  <si>
    <t>RBR01P025</t>
  </si>
  <si>
    <t>ก่อสร้างกำแพงกันดินป้องกันการกัดเซาะตลิ่งบ้านพุระกำ ตำบลตะนาวศรี อำเภอสวนผึ้ง</t>
  </si>
  <si>
    <t>20 มิถุนายน พ.ศ. 2541</t>
  </si>
  <si>
    <t>RBR01P026</t>
  </si>
  <si>
    <t>ระบบประปาภูเขาบ้านพุระกำ บ้านพุระกำ ตำบลตะนาวศรี อำเภอสวนผึ้ง</t>
  </si>
  <si>
    <t>ระบบประปาภูเขา</t>
  </si>
  <si>
    <t>พื้นที่รับประโยชน์ 530 ไร่ 65 ครัวเรือน</t>
  </si>
  <si>
    <t>RBR01P027</t>
  </si>
  <si>
    <t>จัดหาน้ำสนับสนุนฟาร์มตัวอย่าง บ้านพุระกำ ตำบลตะนาวศรี อำเภอสวนผึ้ง</t>
  </si>
  <si>
    <t>4 มิถุนายน 2549</t>
  </si>
  <si>
    <t>ฝายทดน้ำ</t>
  </si>
  <si>
    <t>พื้นที่ 530 ไร่ 65 ครัวเรือน</t>
  </si>
  <si>
    <t>RBR02P001</t>
  </si>
  <si>
    <t>ฟาร์มตัวอย่างอันเนื่องมาจากพระราชดำริบ้านพุระกำ บ้านบ่อหวี ตำบลตะนาวศรี อำเภอสวนผึ้ง</t>
  </si>
  <si>
    <t>30 กันยายน พ.ศ.2545</t>
  </si>
  <si>
    <t>สำนักราชเลขาธิการ, กรมวิชาการเกษตร, กรมปศุสัตว์, กรมการข้าว</t>
  </si>
  <si>
    <t>RBR03P002</t>
  </si>
  <si>
    <t>โครงการสวนป่าเฉลิมพระเกียรติ สมเด็จพระนางเจ้าสิริกิติ์ พระบรมราชินีนาถ พระบรมราชชนนีพันปีหลวง ตำบลตะนาวศรี อำเภอสวนผึ้ง ตำบลยางหัก อำเภอปากท่อ</t>
  </si>
  <si>
    <t>สวนผึ้ง, ปากท่อ</t>
  </si>
  <si>
    <t>อนุรักษ์ป่าไม้และทรัพยากรธรรมชาติ</t>
  </si>
  <si>
    <t>สำนักราชเลขาธิการ กองทัพภาคที่ 1</t>
  </si>
  <si>
    <t>RBR04P001</t>
  </si>
  <si>
    <t>โครงการศูนย์ผลิตลูกพันธุ์สัตว์น้ำ เพื่อเพิ่มผลผลิตในแหล่งน้ำสาธารณะในพื้นที่ตามแนวชายแดน ตำบลตะนาวศรี อำเภอสวนผึ้ง จังหวัดราชบุรี</t>
  </si>
  <si>
    <t>23 มิถุนายน 2543, 26 สิงหาคม 2554</t>
  </si>
  <si>
    <t>ศูนย์เรียนรู้ในการผลิตพันธุ์ปลาน้ำจืด</t>
  </si>
  <si>
    <t>ส่งเสริมความรู้ในการเพาะเลี้ยงสัตว์น้ำให้แก่เกษตรกรและสามารถนำไปประกอบอาชีพได้</t>
  </si>
  <si>
    <t>RBR06P001</t>
  </si>
  <si>
    <t>ก่อสร้างสะพานข้ามลำน้ำภาชี ตำบลตะนาวศรี อำเภอสวนผึ้ง</t>
  </si>
  <si>
    <t>20 มิถุนายน พ.ศ.2543</t>
  </si>
  <si>
    <t>ก่อสร้างสะพานข้ามลำน้ำภาชี</t>
  </si>
  <si>
    <t>ราษฎร 50 ครัวเรือน มีเส้นทางการเดินทางที่สะดวกขึ้น</t>
  </si>
  <si>
    <t>กองทัพภาคที่ 1</t>
  </si>
  <si>
    <t>RBR08P002</t>
  </si>
  <si>
    <t>สวนป่าเฉลิมพระเกียรติสมเด็จ พระนางเจ้าฯ พระบรมราชินีนาถ อำเภอสวนผึ้ง อำเภอบ้านคา และอำเภอปากท่อ</t>
  </si>
  <si>
    <t>สวนผึ้ง, บ้านคา, ปากท่อ</t>
  </si>
  <si>
    <t>พ.ศ.2520</t>
  </si>
  <si>
    <t>การสร้างป่าโดยมีคนอยู่อาศัยด้วย โดยไม่ทำลายป่า</t>
  </si>
  <si>
    <t>5,000 ไร่</t>
  </si>
  <si>
    <t>กองทัพภาคที่ 1, กรมอุทยานแห่งชาติ สัตว์ป่า และพันธุ์พืช, กรมการปกครอง, กรมชลประทาน, กรมป่าไม้, กรมส่งเสริมสหกรณ์, กรมพัฒนาที่ดิน, กรมที่ดิน, กรมอนามัย, สำนักราชเลขาธิการ, จังหวัดราชบุรี</t>
  </si>
  <si>
    <t>RBR08P003</t>
  </si>
  <si>
    <t>โครงการ Food Bank บ้านพระกำ บ้านหนองตาดั้ง ตำบลตะนาวศรี อำเภอสวนผึ้ง (โครงการแหล่งผลิตอาหารตามแนวพระราชดำริ บ้านหนองตาตั้ง)</t>
  </si>
  <si>
    <t>20 เมษายน 2543, 23 มิถุนายน 2543</t>
  </si>
  <si>
    <t>ส่งเสริมการเลี้ยงปลา ธนาคารอาหารชุมชน ระบบส่งน้ำสนับสนุนกิจกรรมเกษตร พัฒนาแหล่งน้ำ การเกษตร, พัฒนาแหล่งน้ำ</t>
  </si>
  <si>
    <t>120 ครัวเรือน</t>
  </si>
  <si>
    <t>กรมประมง, กรมวิชาการเกษตร, กรมการข้าว</t>
  </si>
  <si>
    <t>RBR08P004</t>
  </si>
  <si>
    <t>โครงการศูนย์ผลิตลูกพันธุ์สัตว์น้ำเพื่อเพิ่ม ผลผลิตในแหล่งน้ำสาธารณะในพื้นที่ตาม แนวชายแดน (ศูนย์เรียนรู้ด้านการ ประมงบ้านหนองตาดั้งตามพระราชดำริ) อำเภอสวนผึ้ง จังหวัดราชบุรี</t>
  </si>
  <si>
    <t>เป็นแหล่งผลิตลูกพันธุ์สัตว์น้ำ</t>
  </si>
  <si>
    <t>แหล่งผลิตพันธุ์ปลาน้ำจืด จำนวน 1,000,000 ตัว นำไปปล่อยในแหล่งน้ำสาธารณะเพื่อ เป็นแหล่งโปรตีนให้แก่ราษฎร จำนวน 164 ครัวเรือน 479 คน</t>
  </si>
  <si>
    <t>RET01P004</t>
  </si>
  <si>
    <t>อ่างเก็บน้ำห้วยทราย (ตอนบน) ตำบลคำพอง อำเภอโพธิ์ชัย</t>
  </si>
  <si>
    <t>โพธิ์ชัย</t>
  </si>
  <si>
    <t>11 พฤศจิกายน พ.ศ. 2535</t>
  </si>
  <si>
    <t>ก่อสร้างอ่างเก็บ น้ำจัดหาน้ำเพื่ออุปโภคบริโภคและพื้นที่ การเกษตร 400 ไร่</t>
  </si>
  <si>
    <t>RET01P005</t>
  </si>
  <si>
    <t>อ่างเก็บน้ำห้วยยาง (หินซอด) ตำบลคำพอง อำเภอโพธิ์ชัย</t>
  </si>
  <si>
    <t>ก่อสร้างอ่างเก็บ น้ำส่งน้ำให้ราษฎร 1 หมู่บ้าน 160 ครัวเรือน 640 คน มีน้ำใช้อุปโภคบริโภค และครอบคลุมพื้นที่การเกษตร 40 ไร่</t>
  </si>
  <si>
    <t>ส่งน้ำให้ราษฎร 1 หมู่บ้าน 160 ครัวเรือน 640 คน มีน้ำใช้อุปโภคบริโภค และครอบคลุมพื้นที่การเกษตร 40 ไร่</t>
  </si>
  <si>
    <t>RET01P006</t>
  </si>
  <si>
    <t>อ่างเก็บน้ำห้วยปลาฝา ตำบลโพธิ์ศรี อำเภอโพธิ์ชัย</t>
  </si>
  <si>
    <t>ก่อสร้างอ่างเก็บ น้ำส่งน้ำให้ราษฎร มีน้ำใช้อุปโภคบริโภค และทำการเกษตรได้ตลอดทั้งปี</t>
  </si>
  <si>
    <t>มีน้ำใช้อุปโภคบริโภค และทำการเกษตรได้ตลอดทั้งปี</t>
  </si>
  <si>
    <t>RET01P007</t>
  </si>
  <si>
    <t>พัฒนาพื้นที่เกษตรน้ำฝน (งานขุดสระเก็บน้ำ) ตำบลดอกล้ำ อำเภอปทุมรัตน์</t>
  </si>
  <si>
    <t>ปทุมรัตน์</t>
  </si>
  <si>
    <t>14 พฤศจิกายน พ.ศ. 2537</t>
  </si>
  <si>
    <t>ทำให้ราษฎร จำนวน 3 หมู่บ้าน 32 ครัวเรือน มีน้ำใช้ สำหรับอุปโภคบริโภค และเกิดประโยชน์ โดยตรงแก่พื้นที่เพาะปลูก ประมาณ 300 ไร่ ทั้งในฤดูฝนและในฤดูแล้ง</t>
  </si>
  <si>
    <t>RET01P008</t>
  </si>
  <si>
    <t>จัดหาแหล่งน้ำสนับสนุน โครงการปลูกหม่อนเลี้ยงไหม (ขุดลอกแหล่งน้ำธรรมชาติ) ตำบลดอกล้ำ ตำบลโนนสะอาด อำเภอปทุมรัตน์</t>
  </si>
  <si>
    <t>ขุดร่องน้ำกว้าง 8 เมตร ยาว 1,420 เมตร ลึก 3 เมตร ทำให้ราษฎรมีแหล่งน้ำไว้ใช้กักเก็บน้ำเพื่อ อุปโภคบริโภคและทำการเพาะปลูกทาง เกษตรกรรม</t>
  </si>
  <si>
    <t>ราษฎรมีแหล่งน้ำไว้ใช้กักเก็บน้ำเพื่อ อุปโภคบริโภคและทำการเพาะปลูกทาง เกษตรกรรม</t>
  </si>
  <si>
    <t>RET01P009</t>
  </si>
  <si>
    <t>ส่งเสริมการปลูกหม่อนเลี้ยงไหม (จัดหาแหล่งน้ำ) ตำบลดอกล้ำ อำเภอปทุมรัตน์</t>
  </si>
  <si>
    <t>ทำให้ราษฎร จำนวน 5 หมู่บ้าน 401 ครัวเรือน มีน้ำไว้ ใช้เพื่อการเกษตร และการอุปโภคบริโภค ได้ตลอดปี และใช้เป็นแหล่งเพาะแพร่ ขยายพันธุ์สัตว์น้ำ และสนับสนุนน้ำให้ พื้นที่ปลูกหม่อนได้</t>
  </si>
  <si>
    <t>ราษฎร จำนวน 5 หมู่บ้าน 401 ครัวเรือน มีน้ำไว้ ใช้เพื่อการเกษตร และการอุปโภคบริโภค ได้ตลอดปี และใช้เป็นแหล่งเพาะแพร่ ขยายพันธุ์สัตว์น้ำ และสนับสนุนน้ำให้ พื้นที่ปลูกหม่อนได้</t>
  </si>
  <si>
    <t>RET01P010</t>
  </si>
  <si>
    <t>ฝายห้วยหินลาดน้อย ตำบลโพธิ์ศรี อำเภอโพธิ์ชัย</t>
  </si>
  <si>
    <t>ก่อสร้างฝายทดน้ำ ทำให้ราษฎรได้มีน้ำไว้ใช้สำหรับอุปโภค บริโภคและทำการเพาะปลูก เลี้ยงสัตว์ ได้ตลอดทั้งปี</t>
  </si>
  <si>
    <t>ราษฎรได้มีน้ำไว้ใช้สำหรับอุปโภค บริโภคและทำการเพาะปลูก เลี้ยงสัตว์ ได้ตลอดทั้งปี</t>
  </si>
  <si>
    <t>RET03P002</t>
  </si>
  <si>
    <t>การฝึกอบรมอาสาสมัครพิทักษ์ป่า</t>
  </si>
  <si>
    <t>22 พฤศจิกายน พ.ศ. 2543</t>
  </si>
  <si>
    <t>ฝึกอบรมให้ ความรู้ความเข้าใจในการป้องกันไฟป่า</t>
  </si>
  <si>
    <t>RET04P001</t>
  </si>
  <si>
    <t>ส่งเสริมศิลปาชีพอำเภอโพธิ์ชัย บ้านศรีวิชัย ตำบลขามเบี้ย อำเภอโพธิ์</t>
  </si>
  <si>
    <t>ส่งเสริมอาชีพและ เป็นแหล่งจ้างงาน</t>
  </si>
  <si>
    <t>สำนักราชเลขาธิการ กองทัพภาคที่ 2 กรมหม่อนไหม</t>
  </si>
  <si>
    <t>RET04P002</t>
  </si>
  <si>
    <t>ส่งเสริมศิลปาชีพอำเภอปทุมรัตน์ บ้านดอกล้ำ ตำบลดอกล้ำ อำเภอปทุมรัตน์</t>
  </si>
  <si>
    <t>RET04P003</t>
  </si>
  <si>
    <t>ส่งเสริมศิลปาชีพบ้านผาน้ำทิพย์ บ้านหนองแข้พัฒนา ตำบลบึงงาม อำเภอหนองพอก</t>
  </si>
  <si>
    <t>หนองพอก</t>
  </si>
  <si>
    <t>RET04P004</t>
  </si>
  <si>
    <t>ส่งเสริมการเลี้ยงไก่พื้นเมือง ตำบลบึงงาม อำเภอหนองพอก</t>
  </si>
  <si>
    <t>ทำให้เกษตรกรมี อาชีพการเลี้ยงไก่พื้นเมือง เป็นอาชีพ เสริมมีรายได้เพิ่มขึ้นประมาณ 3,000 บาท/ครัวเรือน และทำให้มีอาหาร ประเภทเนื้อสัตว์ไว้บริโภคในครัวเรือน และเกษตรกรมีอาชีพ ที่มั่นคงมี คุณภาพชีวิตที่ดีขึ้น ไม่บุกรุกทำลายป่า</t>
  </si>
  <si>
    <t>LPG01P0034</t>
  </si>
  <si>
    <t>ระบบส่งน้ำฝั่งขวาอ่างเก็บน้ำห้วยหลวง ตำบลทุ่งงาม อำเภอเสริมงาม</t>
  </si>
  <si>
    <t>เสริมงาม</t>
  </si>
  <si>
    <t>18 กุมภาพันธ์ พ.ศ. 2540</t>
  </si>
  <si>
    <t>7,000 ไร่</t>
  </si>
  <si>
    <t>LPG01P0044</t>
  </si>
  <si>
    <t>จัดหาน้ำสนับสนุนศูนย์อนุรักษ์ช้างไทย (อ่างเก็บน้ำแม่สันตอนบน) บ้านทุ่งเกวียน ตำบลเวียงตาล อำเภอห้างฉัตร</t>
  </si>
  <si>
    <t>ห้างฉัตร</t>
  </si>
  <si>
    <t>5 พฤษภาคม พ.ศ. 2534</t>
  </si>
  <si>
    <t>น้ำเพื่อการอุปโภค บริโภค</t>
  </si>
  <si>
    <t>LPG01P0081</t>
  </si>
  <si>
    <t>อ่างเก็บน้ำแพะทุ่งกว่าว ตำบลทุ่งกว่าว อำเภอเมืองปาน</t>
  </si>
  <si>
    <t>เมืองปาน</t>
  </si>
  <si>
    <t>สร้างอ่างเก็บน้ำ สำหรับเพาะปลูกกับอุปโภค-บริโภค</t>
  </si>
  <si>
    <t>LPG01P0082</t>
  </si>
  <si>
    <t>ศิลปาชีพพิเศษบ้านแม่ต่ำ (งานพัฒนาแหล่งน้ำ) บ้านแม่ต่ำ ตำบลเสริมซ้าย อำเภอเสริมงาม</t>
  </si>
  <si>
    <t>19 เมษายน 2544</t>
  </si>
  <si>
    <t>1,200 ไร่</t>
  </si>
  <si>
    <t>LPG01P0083</t>
  </si>
  <si>
    <t>ศิลปาชีพพิเศษบ้านแม่ต่ำ (ก่อสร้างระบบส่งน้ำฝั่งขวา) บ้านแม่ต่ำ ตำบลเสริมซ้าย อำเภอเสริมงาม</t>
  </si>
  <si>
    <t>LPG01P0084</t>
  </si>
  <si>
    <t>ระบบส่งน้ำอ่างเก็บน้ำห้วยโป่งแต้ว บ้านแม่ต่ำ ตำบลเสริมซ้าย อำเภอเสริมงาม</t>
  </si>
  <si>
    <t>พัฒนาแหล่งน้ำ (อ่างเก็บน้ำขนาดเล็ก)</t>
  </si>
  <si>
    <t>LPG01P0085</t>
  </si>
  <si>
    <t>อ่างเก็บน้ำห้วยเกี่ยง ตำบลทุ่งกว่าว อำเภอเมืองปาน</t>
  </si>
  <si>
    <t>7 เมษายน 2539</t>
  </si>
  <si>
    <t>กักเก็บน้ำสำหรับเพาะปลูกกับอุปโภค-บริโภค</t>
  </si>
  <si>
    <t>LPG01P0086</t>
  </si>
  <si>
    <t>อ่างเก็บน้ำห้วยชมพู (ห้วยใต้) ตำบลทุ่งกว่าว อำเภอเมืองปาน</t>
  </si>
  <si>
    <t>9 กุมภาพันธุ์ 2537</t>
  </si>
  <si>
    <t>จัดหาแหล่งน้ำให้ราษฎรใช้กับการเกษตรและการอุปโภค บริโภค</t>
  </si>
  <si>
    <t>LPG01P0087</t>
  </si>
  <si>
    <t>อ่างเก็บน้ำห้วยโป่ง ตำบลทุ่งงาม อำเภอเสริมงาม</t>
  </si>
  <si>
    <t>10 กุมภาพันธ์ พ.ศ. 2540</t>
  </si>
  <si>
    <t>ทำนบดิน กว้าง 8.00 เมตร ยาว 306.0 เมตร สูง 10.00 เมตร</t>
  </si>
  <si>
    <t>LPG01P0088</t>
  </si>
  <si>
    <t>ฝายแม่ต่ำ บ้านแม่ต่ำ ตำบลนาแก้ว อำเภอเกาะคา</t>
  </si>
  <si>
    <t>เกาะคา</t>
  </si>
  <si>
    <t>สันทำนบดิน กว้าง 55.00 เมตร สูง 3.50 เมตร</t>
  </si>
  <si>
    <t>LPG01P0089</t>
  </si>
  <si>
    <t>อ่างเก็บน้ำแม่ต่ำตอนบน บ้านแม่ต่ำ ตำบลเสริมซ้าย อำเภอเสริมงาม</t>
  </si>
  <si>
    <t>20 กุมภาพันธ์ พ.ศ. 2528</t>
  </si>
  <si>
    <t>5,800 ไร่</t>
  </si>
  <si>
    <t>LPG01P0090</t>
  </si>
  <si>
    <t>อ่างเก็บน้ำแม่ต่ำ (ห้วยแม่ต่ำตอนบน) พร้อมระบบ ตำบลเสริมซ้าย อำเภอเสริมงาม</t>
  </si>
  <si>
    <t>15 กุมภาพันธ์ พ.ศ. 2541</t>
  </si>
  <si>
    <t>พัฒนาแหล่งน้ำ (ซ่อมแซม)</t>
  </si>
  <si>
    <t>LPG01P0091</t>
  </si>
  <si>
    <t>จัดหาน้ำให้กับพื้นที่ฝั่งซ้าย อ่างเก็บน้ำแม่ต่ำตอนบน บ้านแม่ต่ำ ตำบลเสริมซ้าย อำเภอเสริมงาม</t>
  </si>
  <si>
    <t>19 เมษายน พ.ศ. 2544</t>
  </si>
  <si>
    <t>อ่างเก็บน้ำขนาดใหญ่</t>
  </si>
  <si>
    <t>750 ไร่</t>
  </si>
  <si>
    <t>LPG01P0096</t>
  </si>
  <si>
    <t>อ่างเก็บน้ำแม่นึงอันเนื่องมาจากพระราชดำริ อำเภอเมืองปาน จังหวัดลำปาง (กิจกรรมค่าเตรียมงานเบื้องต้น)</t>
  </si>
  <si>
    <t>7 มีนาคม 2536</t>
  </si>
  <si>
    <t>ทำให้ราษฎร จำนวน 5 หมู่บ้าน 1,048 ครัวเรือน 3,809 คน มีน้ำสำหรับการอุปโภค บริโภค และทำการเกษตร จำนวน 4,357 ไร่ ในฤดูฝน และ 1,800 ไร่ ในฤดูแล้ง ทำให้ราษฎรในพื้นที่โครงการมีชีวิตความเป็นอยู่ที่ดีขึ้นและลดการอพยพแรงงานจากชนบทเข้าสู่เมืองหลวง</t>
  </si>
  <si>
    <t>LPG03P001</t>
  </si>
  <si>
    <t xml:space="preserve">ปลูกไผ่เพื่อฟื้นฟูสภาพป่าไม้ในพื้นที่ โครงการฯ ภาคเหนือ จังหวัดเชียงใหม่ จังหวัดเชียงราย จังหวัดพะเยา จังหวัดแม่ฮ่องสอน จังหวัดตาก จังหวัดน่าน จังหวัดลำปาง จังหวัดพิษณุโลก และจังหวัดอุตรดิตถ์	</t>
  </si>
  <si>
    <t xml:space="preserve">การฟื้นฟูสภาพป่าไม้        </t>
  </si>
  <si>
    <t xml:space="preserve">2,280 ไร่ ราษฎรมีรายได้จากการจ้างแรงงานปลูกและดูแลรักษาต้นไผ่        </t>
  </si>
  <si>
    <t xml:space="preserve">สำนักราชเลขาธิการ กองทัพภาคที่ 3        </t>
  </si>
  <si>
    <t>LPG04P001</t>
  </si>
  <si>
    <t xml:space="preserve">ศูนย์ส่งเสริมศิลปาชีพบ้านแม่ต่ำ อำเภอเสริมงาม        </t>
  </si>
  <si>
    <t>22 มกราคม 2527</t>
  </si>
  <si>
    <t xml:space="preserve">ส่งเสริมพัฒนาอาชีพที่ถูกต้องตามหลักวิชาการ ตลอดจนเป็นแหล่งจ้างงานแก่ราษฎรในพื้นที่        </t>
  </si>
  <si>
    <t xml:space="preserve">สำนักราชเลขาธิการ กรมหม่อนไหม	</t>
  </si>
  <si>
    <t>LPG04P002</t>
  </si>
  <si>
    <t xml:space="preserve">พัฒนาพื้นที่รอยต่อ อำเภอเมืองปาน และอำเภอแจ้ห่ม        </t>
  </si>
  <si>
    <t>10 กุมภาพันธ์ 2540</t>
  </si>
  <si>
    <t xml:space="preserve">ช่วยเหลือราษฎรให้มีแหล่งผลิตอาหารชุมชน เป็นแหล่งจ้างแรงงาน และให้ความรู้ด้านการเกษตรที่ถูกต้องตามหลักวิชาการ	</t>
  </si>
  <si>
    <t xml:space="preserve">สำนักราชเลขาธิการ	</t>
  </si>
  <si>
    <t>LPG08P001</t>
  </si>
  <si>
    <t>พัฒนาบ้านแม่ต่ำ ตำบลเสริมซ้าย อำเภอเสริมงาม</t>
  </si>
  <si>
    <t>17 มกราคม พ.ศ. 2527</t>
  </si>
  <si>
    <t>ให้ราษฎรมีพื้นที่ทำกินและมีรายได้</t>
  </si>
  <si>
    <t>กองทัพภาคที่ 3 การไฟฟ้าส่วนภูมิภาค กรมปศุสัตว์</t>
  </si>
  <si>
    <t>LPG08P002</t>
  </si>
  <si>
    <t>พัฒนาพื้นที่รอยต่อ (โครงการบ้านทุ่งจี้) ตำบลทุ่งกว่าว อำเภอเมืองปาน</t>
  </si>
  <si>
    <t>13 เมษายน พ.ศ. 2527</t>
  </si>
  <si>
    <t>พัฒนาคุณภาพชีวิตราษฎร, ดูแลรักษาสภาพป่า</t>
  </si>
  <si>
    <t>LPN01P0055</t>
  </si>
  <si>
    <t>สถานีสูบน้ำไฟฟ้าหนองปลาสะวาย ตำบลหนองปลาสะวาย อำเภอบ้านโฮ่ง</t>
  </si>
  <si>
    <t>บ้านโฮ่ง</t>
  </si>
  <si>
    <t>28 มกราคม พ.ศ. 2523</t>
  </si>
  <si>
    <t>สถานีสูบน้ำด้วยไฟฟ้าพร้อมระบบท่อสูบน้ำ</t>
  </si>
  <si>
    <t>LPN01P0056</t>
  </si>
  <si>
    <t>อ่างเก็บน้ำแม่ลี้ตอนบน บ้านหนองหลัก ตำบลตะเคียนปม อำเภอทุ่งหัวช้าง</t>
  </si>
  <si>
    <t>ทุ่งหัวช้าง</t>
  </si>
  <si>
    <t>13 กุมภาพันธ์ พ.ศ. 2527</t>
  </si>
  <si>
    <t>อ่างเก็บน้ำกว้าง 6.00 เมตร ยาว 200.0 เมตร สูง 21.0 เมตร</t>
  </si>
  <si>
    <t>LPN01P0057</t>
  </si>
  <si>
    <t>อ่างเก็บน้ำแม่หางน้อย บ้านทุ่งข้าวหาง ตำบลตะเคียนปม อำเภอทุ่งหัวช้าง</t>
  </si>
  <si>
    <t>18 มีนาคม พ.ศ. 2535</t>
  </si>
  <si>
    <t>อ่างเก็บน้ำ กว้าง 6.00 เมตร ยาว 97.0 เมตร สูง 10.50 เมตร</t>
  </si>
  <si>
    <t>LPN01P0058</t>
  </si>
  <si>
    <t>อ่างเก็บน้ำแม่หาง บ้านทุ่งข้าวหาง ตำบลตะเคียนปม อำเภอทุ่งหัวช้าง</t>
  </si>
  <si>
    <t>อ่างเก็บน้ำ กว้าง 6.00 เมตร ยาว 64.0 เมตร สูง 22.0 เมตร</t>
  </si>
  <si>
    <t>LPN01P0060</t>
  </si>
  <si>
    <t>ฝายแม่หาง บ้านไม้ตะเคียน ตำบลตะเคียนปม อำเภอทุ่งหัวช้าง</t>
  </si>
  <si>
    <t>ฝายหินก่อ ขนาดล้นฝาย กว้าง 20.00 เมตร ยาว 75.0 เมตร สูง 110.0 เมตร</t>
  </si>
  <si>
    <t>LPN03P002</t>
  </si>
  <si>
    <t>คืนชีวิตกล้วยไม้ไทยไพรพฤกษ์อันเนื่องมาจากพระราชดำริ</t>
  </si>
  <si>
    <t>22 มกราคม พ.ศ. 2535 22 เมษายน พ.ศ. 2539</t>
  </si>
  <si>
    <t>คืนชีวิตกล้วยไม้ไทยไพรพฤกษ์</t>
  </si>
  <si>
    <t>มหาวิทยาลัยแม่โจ้ กองทัพภาคที่ 3</t>
  </si>
  <si>
    <t>SSK01P016</t>
  </si>
  <si>
    <t>ขุดลอกคลองอีสานเขียว ตำบลก้านเหลือง ตำบลหนองห้าง อำเภออุทุมพรพิสัย</t>
  </si>
  <si>
    <t>อุทุมพรพิสัย</t>
  </si>
  <si>
    <t>17 ธันวาคม พ.ศ.2541</t>
  </si>
  <si>
    <t>ขุดลอกคลองอีสานเขียวยาว 14,675 เมตรเพื่อเป็นแหล่งน้ำสำหรับราษฎรในการอุปโภคบริโภคและการเกษตร</t>
  </si>
  <si>
    <t>ใน 1,070 ครัวเรือน</t>
  </si>
  <si>
    <t>SSK01P017</t>
  </si>
  <si>
    <t>จัดหาแหล่งน้ำและไฟฟ้าเพื่อการเกษตร ตำบลเขิน อำเภอน้ำเกลี้ยว</t>
  </si>
  <si>
    <t>น้ำเกลี้ยว</t>
  </si>
  <si>
    <t>3 พฤษภาคม พ.ศ.2542</t>
  </si>
  <si>
    <t>ขุดสระเก็บน้ำ ในขนาดพื้นที่ 1 ไร่เพื่อเป็นแหล่งน้ำสำหรับราษฎรไว้ใช้สอยอุปโภคบริโภคและเพื่อการเกษตร พร้อมทั้งสนับสนุนในด้านความรู้และปัจจัยการผลิตเพื่อการเกษตรกรรม จัดหาไฟฟ้าเพื่อการเกษตรในการที่จะช่วยเหลือราษฎรให้สามารถพัฒนาคุณภาพชีวิตให้ดีขึ้น</t>
  </si>
  <si>
    <t>จำนวน 3 หมู่บ้าน 32 ครัวเรือน และขยายเขตไฟฟ้าเพื่อการเกษตรเพิ่มเติม ใรปี พ.ศ. 2543 จำนวน 28 ราย</t>
  </si>
  <si>
    <t>จังหวัดศรีสะเกษ</t>
  </si>
  <si>
    <t>SSK01P018</t>
  </si>
  <si>
    <t>พัฒนาพื้นที่อำเภอปรางค์กู่ (ขุดลอกห้วยพรานระยะ 1 และระยะ2) พร้อมปรับปรุงอ่างเก็บน้ำห้วยตึกชู ตำบลกู่ อำเภอปรางค์กู่</t>
  </si>
  <si>
    <t>ปรางค์กู่</t>
  </si>
  <si>
    <t>21 ธันวาคม พ.ศ.2542</t>
  </si>
  <si>
    <t>ขุดสระน้ำเพื่อการเกษตร ทำให้ราษฎรมีแหล่งกักเก็บน้ำเพิ่มขึ้นในพื้นที่</t>
  </si>
  <si>
    <t>ราษฎรใน 14 หมู่บ้าน จำนวน 1,520 ครัวเรือน 5,440 คน พื้นที่ 1,500 ไร่</t>
  </si>
  <si>
    <t>SSK01P019</t>
  </si>
  <si>
    <t>พัฒนาแหล่งน้ำบ้านขึ้นาค ตำบลตูม อำเภอปรางค์กู่</t>
  </si>
  <si>
    <t>ขุดลอกและพัฒนาแหล่งน้ำในพื้นที่เพื่อให้เป็นแหล่งน้ำสำรองสำหรับราษฎรทั้งในด้านอุปโภค บริโภคและการเกษตร</t>
  </si>
  <si>
    <t>จำนวน 14 หมู่บ้าน 1,480 ครัวเรือน 5,270 คน พื้นที่รับประโยชน์ 1,200 ไร่</t>
  </si>
  <si>
    <t>SSK01P020</t>
  </si>
  <si>
    <t>ขุดลอกห้วยสาขาห้วยสละ ตำบลไพรพัฒนา อำเภอภูสิงห์</t>
  </si>
  <si>
    <t>ภูสิงห์</t>
  </si>
  <si>
    <t>27 พฤศจิกายน พ.ศ. 2543</t>
  </si>
  <si>
    <t>ขุดลอกห้วยสาขาห้วยสละทั้ง 2 แห่ง เพื่อเป็นแหล่งน้ำใช้สอยของราษฎรในการอุปโภคบริโภคและการเกษตรสำหรับ 164 ครัวเรือน 624 คน พื้นที่รับประโยชน์ 100 ไร่</t>
  </si>
  <si>
    <t>SSK01P021</t>
  </si>
  <si>
    <t>ปรับปรุงอ่างเก็บน้ำห้วยไผ่ บ้านพนมชัย ตำบลห้วยตามอญ อำเภอภูสิงห์</t>
  </si>
  <si>
    <t>26 ธันวาคม พ.ศ. 2548</t>
  </si>
  <si>
    <t>ปรับปรุงอ่างเก็บน้ำห้วยตาไผ่เพื่อเพิ่มพื้นที่เก็บน้ำให้มากขึ้นสำหรับการใช้สอยของราษฎรในการอุปโภคบริโภคและการเกษตรใน 134 ครัวเรือน 1,050 คน พื้นที่ 300 ไร่</t>
  </si>
  <si>
    <t>SSK01P022</t>
  </si>
  <si>
    <t>ปรับปรุงอ่างเก็บน้ำห้วยตึกชู อำเภอภูสิงห์</t>
  </si>
  <si>
    <t>31 มีนาคม พ.ศ. 2553</t>
  </si>
  <si>
    <t>ปรับปรุงอ่างเก็บน้ำเพื่อเพิ่มพื้นที่เก็บน้ำให้มากขึ้นสำหรับการใช้สอยของราษฎรในการอุปโภคบริโภคและการเกษตร</t>
  </si>
  <si>
    <t>SSK01P035</t>
  </si>
  <si>
    <t>พัฒนาพื้นที่เกษตรน้ำฝน (ขุดสระเก็บน้ำ) ตำบลติ๊กชู อำเภอภูสิงห์</t>
  </si>
  <si>
    <t>14-15 พฤศจิกายน พ.ศ. 2537</t>
  </si>
  <si>
    <t>ขุดสระเก็บน้ำ 60 แห่งเพื่อเป็นแหล่งน้ำสำหรับราษฎรในการใช้สอยอุปโภคบริโภค จำนวน 60 ครัวเรือน 240 คน และการเกษตร รวมถึงเลี้ยงสัตว์ พื้นที่ 600 ไร่</t>
  </si>
  <si>
    <t>SSK01P036</t>
  </si>
  <si>
    <t>พัฒนาพื้นที่อำเภอปรางค์กู่ อันเนื่องมาจากพระราชดำริ บ้านเกาะ, บ้านกระโพธิ์ ตำบลกู่ อำเภอปรางค์กู่</t>
  </si>
  <si>
    <t>21 ธันวาคม พ.ศ. 2542</t>
  </si>
  <si>
    <t>ขุดลอกหนองน้ำ นาคและเสริมคันคู ก่อสร้างระบบ ระบายน้ำจำนวน 37 แห่ง และปรับปรุง สระเดิม ขุดบ่ออนุบาลปลา 12 บ่อ ส่งเสริมอาชีพ ยกระดับรายได้โดยการจ้างงานของราษฎรในพื้นที่</t>
  </si>
  <si>
    <t>กองทัพภาคที่ 2 กรมส่งเสริมการเกษตร สำนักราชเลขาธิการ</t>
  </si>
  <si>
    <t>SSK04P002</t>
  </si>
  <si>
    <t>ส่งเสริมศิลปาชีพในสมเด็จพระนางเจ้าสิริกิติ์ พระบรมราชินีนาถ พระบรมราชชนนีพันปีหลวง ตำบลหนองเมยเมืองหลวง/ อำเภอห้วยทับทัน</t>
  </si>
  <si>
    <t>ห้วยทับทัน</t>
  </si>
  <si>
    <t>28 ธันวาคม พ.ศ.2536</t>
  </si>
  <si>
    <t>ช่วยเหลือราษฎรในพื้นที่ โดยทรงรับราษฎรเข้าเป็นสมาชิกโครงการ จำนวน 106 ราย</t>
  </si>
  <si>
    <t>กรมทหารราบที่ 16 ค่ายบดินทรเดชา</t>
  </si>
  <si>
    <t>SSK04P003</t>
  </si>
  <si>
    <t>พัฒนาพื้นที่บ้านรุ่งอรุณและบ้านกระหวันอันเนื่องมาจากพระราชดำริ ตำบลรุ่งอรุณ,กระหวัน/ โนนสำราญ อำเภอกันทรารมย์</t>
  </si>
  <si>
    <t>กันทรารมย์</t>
  </si>
  <si>
    <t>29 พฤศจิกายน พ.ศ.2546</t>
  </si>
  <si>
    <t>ส่งเสริมอาชีพเพื่อยกระดับรายได้และคุณภาพชีวิตของราษฎร, จัดตั้งกองทุนอาหารกลางวัน 200 ราย</t>
  </si>
  <si>
    <t>SSK04P004</t>
  </si>
  <si>
    <t>ส่งเสริมศิลปาชีพอำเภอห้วยทับทัน บ้านหนองเมย ตำบลเมืองหลวง อำเภอห้วยทับทัน</t>
  </si>
  <si>
    <t>28 ธันวาคม 2536</t>
  </si>
  <si>
    <t>ช่วยเหลือราษฎรให้มีอาชีพเสริมมีรายได้เพิ่มจากอาชีพหลัก โดยทรงรับราษฎรเข้าเป็นสมาชิกโครงการ จำนวน 106 คน ส่งเสริมอาชีพ ยกระดับรายได้โดยการจ้างงานของราษฎรในพื้นที่</t>
  </si>
  <si>
    <t>กรมทหารราบที่ 16</t>
  </si>
  <si>
    <t>SSK04P005</t>
  </si>
  <si>
    <t>บ้านกะโพธิ์ ตำบลกู่ อำเภอปราง</t>
  </si>
  <si>
    <t>ปราง</t>
  </si>
  <si>
    <t>ส่งเสริมอาชีพ ยกระดับรายได้โดยการจ้างงานของราษฎรในพื้นที่</t>
  </si>
  <si>
    <t>SSK04P006</t>
  </si>
  <si>
    <t>บ้านสงยาง ตำบลกุง อำเภอศิลาลาด</t>
  </si>
  <si>
    <t>ศิลาลาด</t>
  </si>
  <si>
    <t>SSK04P007</t>
  </si>
  <si>
    <t>บ้านวนาสวรรค์ ตำบลไพรพัฒนา อำเภอภูสิงห์</t>
  </si>
  <si>
    <t>SSK04P008</t>
  </si>
  <si>
    <t>โครงการส่งเสริมศิลปาชีพและศูนย์พัฒนาการเกษตรภูสิงห์บ้านตะแบง</t>
  </si>
  <si>
    <t>ช่วยเหลือราษฎรให้มีแหล่งผลิตอาหารชุมชน เป็นแหล่งจ้างแรงงาน และให้ความรู้ด้านการเกษตรที่ถูกต้องตามหลักวิชาการ ซึ่งราษฎรสามารถนำไปปรับใช้ในที่ดิน</t>
  </si>
  <si>
    <t>SSK07P001</t>
  </si>
  <si>
    <t>จัดหาไฟฟ้าเพื่อการเกษตร อันเนื่องมาจากพระราชดำริ ตำบลเขิน อำเภอน้ำเกลี้ยง</t>
  </si>
  <si>
    <t>น้ำเกลี้ยง</t>
  </si>
  <si>
    <t>เป็นการจัดหาไฟฟ้าเพื่อการเกษตรในการที่จะช่วยเหลือราษฎรที่ยากจน, ให้ราษฎรสามารถพัฒนาคุณภาพชีวิตให้ดีขึ้น และไฟฟ้าเพื่อการเกษตร จำนวน 3 หมู่บ้าน 32 ครัวเรือน ขยายเขตไฟฟ้า เพื่อการเกษตรเพิ่มเติมในปี 43 อีก 28 ราย</t>
  </si>
  <si>
    <t>SSK08P001</t>
  </si>
  <si>
    <t>ศูนย์พัฒนาการเกษตรภูสิงห์อันเนื่องมาจากพระราชดำริ อำเภอภูสิงห์ จังหวัดศรีสะเกษ ตำบลตะแบงใต้/ห้วยตึกชู อำเภอภูสิงห์</t>
  </si>
  <si>
    <t>15 พฤศจิกายน พ.ศ.2537 27 พฤศจิกายน 2543 26 ธันวาคม 2548</t>
  </si>
  <si>
    <t>-   เป็นการจัดการแบบบูรณาการแบบเบ็ดเสร็จ และเป็นแหล่งศูนย์กลางในการศึกษา สาธิต เผยแพร่ความรู้พื้นที่ 540 ไร่ ขุดสระเก็บน้ำ 60 แห่ง เพื่อเป็นแหล่งน้ำสำหรับราษฎรในการใช้สอบอุปโภค บริโภคและการเกษตร รวมถึงเลี้ยงสัตว์ จำนวน 60 ครัวเรือน 240 คน พื้นที่ 600 ไร่ -   ส่งเสริมอาชีพ ยกระดับรายได้โดยการจ้างงานของราษฎรในพื้นที่ ช่วยเหลือราษฎรให้มีแหล่งผลิตอาหารชุมชนและให้ความรู้ด้านการเกษตรอย่างถูกต้องตามหลักวิชาการ</t>
  </si>
  <si>
    <t>กองทัพภาคที่2 กรมชลประทาน สำนักราชเลขาธิการ กรมประมง กรมส่งเสริมการเกษตร กรมปศุสัตว์สาธิตส่งเสริมการเลี้ยงสัตว์ กรมการข้าว กรมส่งเสริมสหกรณ์</t>
  </si>
  <si>
    <t>SSK08P002</t>
  </si>
  <si>
    <t>โครงการพัฒนาพื้นที่บ้านรุ่งอรุณ และบ้านกระหวัน ตำบลโนนสำราญ อันเนื่องมาจากพระราชดำริ บ้านกระหวัน ตำบลโนนสำราญ อำเภอกันทรลักษณ์</t>
  </si>
  <si>
    <t>กันทรลักษณ์</t>
  </si>
  <si>
    <t>- พัฒนาแหล่งน้ำ การเกษตร การปศุสัตว์ การประมง รวมไปถึงการก่อสร้างอาคารและสิ่งอำนวยความสะดวกในโครงการนี้ -ขุดลอกลำห้วยให้มีความจุมากขึ้น สำหรับราษฎรในการอุปโภคบริโภค จำนวน 291 ครัวเรือน 1,500 คน พื้นที่รับประโยชน์ 1,500 ไร่ -ทางระบายน้ำล้น ท่อระบายปากคลอง ท่อลอดถนน ถนนลูกรังบนคันดิน - ส่งเสริมอาชีพเพื่อยกระดับรายได้และคุณภาพชีวิตของราษฎร - ส่งเสริมปศุสัตว์ในพื้นที่ 4 หมู่บ้าน - จัดตั้งกองทุนอาหารกลางวัน 200 ราย</t>
  </si>
  <si>
    <t>ราษฎรให้มีแหลางผลิตอาหารชุมชนและ ให้ความรู้ด้านการเกษตรอย่างถูกต้องตาม หลักวิชาการ</t>
  </si>
  <si>
    <t xml:space="preserve">จังหวัดศรีสะเกษ กรมชลประทาน  กรมปศุสัตว์ สำนักงานคณะกรรมการการศึกษาขั้นพื้นฐาน </t>
  </si>
  <si>
    <t>SNK01P186</t>
  </si>
  <si>
    <t>อ่างเก็บน้ำหนองกวั่ง ตำบลหนองกวั่ง อำเภอบ้านม่วง</t>
  </si>
  <si>
    <t>บ้านม่วง</t>
  </si>
  <si>
    <t>1 เมษายน พ.ศ.2529</t>
  </si>
  <si>
    <t>ส่งผลให้ราษฎรได้มีน้ำสำหรับใช้เพื่ออุปโภคบริโภคและครอบคลุมพื้นที่การเกษตร 700 ไร่</t>
  </si>
  <si>
    <t>SNK01P187</t>
  </si>
  <si>
    <t>อ่างเก็บน้ำห้วยเหล็กเปียก บ้านหนองแสง</t>
  </si>
  <si>
    <t>คำตากล้า</t>
  </si>
  <si>
    <t>20 ธันวาคม พ.ศ.2536</t>
  </si>
  <si>
    <t>ส่งผลให้ราษฎรได้มีน้ำสำหรับใช้เพื่ออุปโภคบริโภคและครอบคลุมพื้นที่การเกษตร 300 ไร่</t>
  </si>
  <si>
    <t>SNK01P188</t>
  </si>
  <si>
    <t>อ่างเก็บน้ำห้วยหินชะแนนใหญ่ ตำบลโพธิไพศาล อำเภอกุสุมาลย์</t>
  </si>
  <si>
    <t>กุสุมาลย์</t>
  </si>
  <si>
    <t>16 พฤศจิกายน พ.ศ. 2538</t>
  </si>
  <si>
    <t>ส่งผลให้ราษฎรได้มีน้ำสำหรับใช้เพื่ออุปโภคบริโภคและครอบคลุมพื้นที่การเกษตร จำนวน 8,000 ไร่</t>
  </si>
  <si>
    <t>SNK01P189</t>
  </si>
  <si>
    <t>ปรับปรุงอ่างฯหนองอีดำฯ บ้านกุดสะกอย ตำบลโพธิ์ไพศาล อำเภอกุสุมาลย์</t>
  </si>
  <si>
    <t>เสริมทำนบอาคารระบายน้ำล้นและอาคารท่อส่งน้ำ</t>
  </si>
  <si>
    <t>ส่งผลให้ราษฎรได้มีน้ำสำหรับใช้เพื่ออุปโภคบริโภคและครอบคลุมพื้นที่การเกษตร</t>
  </si>
  <si>
    <t>SNK01P190</t>
  </si>
  <si>
    <t>โครงการอ่างเก็บน้ำห้วยหินชะแนนใหญ่ บ้านกุดสะกอย ตำบลโพธิไพศาล อำเภอกุสุมาลย์</t>
  </si>
  <si>
    <t>16 พฤศจิกายน พ.ศ.2538</t>
  </si>
  <si>
    <t>ก่อสร้างอ่างเก็บน้ำห้วยหินชะแนนใหญ่</t>
  </si>
  <si>
    <t>สนับสนุนพื้นที่เกษตรกรรมจำนวน 8,000 ไร่ และราษฎร 1,607 ครัวเรือน 7,418 คน ได้มีน้ำทำการเกษตรอุปโภค-บริโภค ส่งผลให้ราษฎรได้มีน้ำสำหรับใช้เพื่ออุปโภคบริโภคและครอบคลุมพื้นที่การเกษตร</t>
  </si>
  <si>
    <t>SNK01P192</t>
  </si>
  <si>
    <t>อ่างเก็บน้ำห้วยตาลโกน บ้านหนองพอกใหญ่ ตำบลนาแต้ อำเภอคำตากล้า</t>
  </si>
  <si>
    <t>22 พฤศจิกายน พ.ศ.2538</t>
  </si>
  <si>
    <t>ส่งผลให้ราษฎรได้มีน้ำสำหรับใช้เพื่ออุปโภคบริโภคและครอบคลุมพื้นที่การเกษตร 2,000 ไร่</t>
  </si>
  <si>
    <t>SNK01P193</t>
  </si>
  <si>
    <t>ขุดลอกยอดห้วยเตย บ้านสันติสุข ตำบลนาแต้ อำเภอคำตากกล้า</t>
  </si>
  <si>
    <t>12 พฤศจิกายน พ.ศ.2539</t>
  </si>
  <si>
    <t>ขุดลอกห้วย</t>
  </si>
  <si>
    <t>SNK01P194</t>
  </si>
  <si>
    <t>พัฒนาพื้นที่เกษตรน้ำฝน (ขุดสระน้ำ) อำเภอคำตากล้า</t>
  </si>
  <si>
    <t>พ.ศ.2539</t>
  </si>
  <si>
    <t>ราษฎร 73 ครัวเรือน ส่งผลให้ราษฎรได้มีน้ำสำหรับใช้เพื่ออุปโภคบริโภคและครอบคลุมพื้นที่การเกษตร</t>
  </si>
  <si>
    <t>SNK01P195</t>
  </si>
  <si>
    <t>ฝายห้วยเลือดนอง ตำบลปทุมวาปี อำเภอส่องดาว</t>
  </si>
  <si>
    <t>ส่องดาว</t>
  </si>
  <si>
    <t>22 พฤศจิกายน พ.ศ.2541</t>
  </si>
  <si>
    <t>ส่งผลให้ราษฎรได้มีน้ำสำหรับใช้เพื่ออุปโภคบริโภคและครอบคลุมพื้นที่การเกษตร 500 ไร่</t>
  </si>
  <si>
    <t>SNK01P196</t>
  </si>
  <si>
    <t>ฝายห้วยระนอง บ้านหนองแวง ตำบลปทุมวาปี อำเภอส่องดาว</t>
  </si>
  <si>
    <t>SNK01P197</t>
  </si>
  <si>
    <t>ขุดสระน้ำเพื่อการเกษตรตามแนวพระราชดำริ "ทฤษฎีใหม่" บ้านป่ารักน้ำ ตำบลโคกสี และบ้านกล้วยน้อย ตำบลมาย อำเภอสว่างแดนดิน และอำเภอบ้านม่วง</t>
  </si>
  <si>
    <t>สว่างแดนดิน</t>
  </si>
  <si>
    <t>25 พฤศจิกายน พ.ศ.2541</t>
  </si>
  <si>
    <t>ขุดสระน้ำ</t>
  </si>
  <si>
    <t>SNK01P198</t>
  </si>
  <si>
    <t>แก้ไขปัญหาดินเค็มในพื้นที่</t>
  </si>
  <si>
    <t>26 พฤศจิกายน พ.ศ.2541</t>
  </si>
  <si>
    <t>สำรวจจำแนกดินและวางแผน เพื่อให้พื้นที่ตรงนั้นสามารถใช้ประโยชน์ได้</t>
  </si>
  <si>
    <t>SNK01P199</t>
  </si>
  <si>
    <t>จัดหาแหล่งน้ำให้ราษฎรบ้านกล้วยน้อย บ้านกล้วยน้อย ตำบลมาย อำเภอบ้านม่วง</t>
  </si>
  <si>
    <t>ขุดลำห้วย</t>
  </si>
  <si>
    <t>ราษฎรได้มีน้ำสำหรับใช้เพื่ออุปโภคบริโภคและครอบคลุมพื้นที่การเกษตร 400 ไร่</t>
  </si>
  <si>
    <t>SNK01P200</t>
  </si>
  <si>
    <t>จัดหาแหล่งน้ำให้ราษฎรบ้านกล้วยน้อย ตำบลม่วง อำเภอบ้านม่วง</t>
  </si>
  <si>
    <t>SNK01P201</t>
  </si>
  <si>
    <t>แก้ไขปัญหาดินเค็มด้วยระบบน้ำชลประทาน ตำบลม่วง อำเภอบ้านม่วง</t>
  </si>
  <si>
    <t>27 พฤศจิกายน พ.ศ.2541</t>
  </si>
  <si>
    <t>SNK01P202</t>
  </si>
  <si>
    <t>จัดหาน้ำให้ศูนย์ศิลปาชีพ บ้านจาร ตำบลม่วง อำเภอบ้านม่วง</t>
  </si>
  <si>
    <t>SNK01P203</t>
  </si>
  <si>
    <t>จัดหาแหล่งน้ำให้ราษฎรบ้านกุดนาขามและบ้านโคกศิลา ตำบลเจริญศิลป์ อำเภอเจริญศิลป์</t>
  </si>
  <si>
    <t>เจริญศิลป์</t>
  </si>
  <si>
    <t>20 ธันวาคม พ.ศ.2541</t>
  </si>
  <si>
    <t>SNK01P204</t>
  </si>
  <si>
    <t>พัฒนาพื้นที่เกษตรน้ำฝน (ขุดสระเก็บน้ำประจำไร่นา) ตำบลโนนสะอาด อำเภอบ้านม่วง</t>
  </si>
  <si>
    <t>ขุดสระเก็บน้ำประจำไร่นาส่งผลให้ราษฎรได้มีน้ำสำหรับใช้เพื่ออุปโภคบริโภคและครอบคลุมพื้นที่การเกษตร 375 ไร่</t>
  </si>
  <si>
    <t>SNK01P205</t>
  </si>
  <si>
    <t>จัดหาแหล่งน้ำให้ราษฎรบ้านกุดนาขามและบ้านโคกศิลา สกลนคร บ้านกุดนาขาม ตำบลเจริญศิลป์ และบ้านโคกศิลา ตำบลโคกศิลา อำเภอเจริญศิลป์</t>
  </si>
  <si>
    <t>ขุดลอกส่งผลให้ราษฎรได้มีน้ำสำหรับใช้เพื่ออุปโภคบริโภคและครอบคลุมพื้นที่การเกษตร 1,000 ไร่</t>
  </si>
  <si>
    <t>SNK01P206</t>
  </si>
  <si>
    <t>จัดหาแหล่งน้ำให้ราษฎร ตำบลธาตุ, เจริญศิลป์ อำเภอเจริญศิลป์</t>
  </si>
  <si>
    <t>ขุดลอกห้วยนกเค้าช่วยเหลือราษฎร 500 ครอบครัวส่งผลให้ราษฎรได้มีน้ำสำหรับใช้เพื่ออุปโภคบริโภคและครอบคลุมพื้นที่การเกษตร</t>
  </si>
  <si>
    <t>SNK01P207</t>
  </si>
  <si>
    <t>ปรับปรุงระบบท่อส่งน้ำอ่างเก็บน้ำห้วยทราย ตำบลบงเหนือ อำเภอสว่างแดนดิน</t>
  </si>
  <si>
    <t>26 พฤษภาคม พ.ศ.2542</t>
  </si>
  <si>
    <t>ปรับปรุงระบบท่อส่งน้ำส่งผลให้ราษฎรได้มีน้ำสำหรับใช้เพื่ออุปโภคบริโภคและครอบคลุมพื้นที่การเกษตร 100 ไร่</t>
  </si>
  <si>
    <t>SNK01P208</t>
  </si>
  <si>
    <t>โครงการปรับปรุงระบบท่อส่งน้ำอ่างเก็บน้ำห้วยทราย บ้านหนองกุง ตำบลบงเหนือ อำเภอสว่างแดนดิน</t>
  </si>
  <si>
    <t>ปรับปรุงระบบท่อส่งน้ำอ่างเก็บน้ำห้วยทราย/ ส่งน้ำสนับสนุนการเกษตรตลอดจนการอุปโภค-บริโภคให้แก่ราษฎร</t>
  </si>
  <si>
    <t>SNK01P209</t>
  </si>
  <si>
    <t>ขุดลอกห้วยนกเค้า ตำบลธาตุ อำเภอวานรนิวาส</t>
  </si>
  <si>
    <t>วานรนิวาส</t>
  </si>
  <si>
    <t>19 ธันวาคม พ.ศ.2542</t>
  </si>
  <si>
    <t>ขุดลอกลำห้วยส่งผลให้ราษฎรได้มีน้ำสำหรับใช้เพื่ออุปโภคบริโภคและครอบคลุมพื้นที่การเกษตร 600 ไร่</t>
  </si>
  <si>
    <t>SNK01P210</t>
  </si>
  <si>
    <t>งานขุดลอกหน้าฝายห้วยดินแดง ตำบลคำตากล้า อำเภอคำตากล้า</t>
  </si>
  <si>
    <t>19 ธันวาคม พ.ศ.2543</t>
  </si>
  <si>
    <t>ขุดลอกพื้นที่กักเก็บน้ำ ส่งผลให้ราษฎรได้มีน้ำสำหรับใช้เพื่ออุปโภคบริโภคและครอบคลุมพื้นที่การเกษตร 100 ไร่</t>
  </si>
  <si>
    <t>SNK01P211</t>
  </si>
  <si>
    <t>งานพัฒนาลำห้วยบ่อแดง ลำห้วยซาง ตำบลม่วง อำเภอบ้านม่วง</t>
  </si>
  <si>
    <t>6 พฤศจิกายน พ.ศ.2544</t>
  </si>
  <si>
    <t>ขุดลอกลำห้วยบ่อแดงลำห้วยซาง</t>
  </si>
  <si>
    <t>ส่งผลให้ราษฎรได้มีน้ำสำหรับใช้เพื่ออุปโภคบริโภคและครอบคลุมพื้นที่การเกษตร 130 ไร่</t>
  </si>
  <si>
    <t>SNK01P212</t>
  </si>
  <si>
    <t>จัดหาน้ำช่วยเหลือราษฎรบ้านซ่งเต่า (งานขุดสระสาธารณะบ้านซ่งเต่า) ตำบลนาเพียง อำเภอกุสุมาลย์</t>
  </si>
  <si>
    <t>17 พฤศจิกายน พ.ศ.2544</t>
  </si>
  <si>
    <t>SNK01P213</t>
  </si>
  <si>
    <t>โครงการจัดหาน้ำช่วยเหลือราษฎรบ้านซ่งเต่า (งานขุดสระสาธารณะบ้านซ่งเต่า) บ้านซ่งเต่า ตำบลนาเพียง อำเภอกุสุมาลย์</t>
  </si>
  <si>
    <t>งานขุดสระสาธารณะบ้านซ่งเต่า</t>
  </si>
  <si>
    <t>SNK01P214</t>
  </si>
  <si>
    <t>อ่างเก็บน้ำห้วยทราย 4 ตำบลพังขว้าง อำเภอเมือง</t>
  </si>
  <si>
    <t>เมืองสกลนคร</t>
  </si>
  <si>
    <t>30 พฤศจิกายน พ.ศ.2544</t>
  </si>
  <si>
    <t>ส่งผลให้ราษฎรได้มีน้ำสำหรับใช้เพื่ออุปโภคบริโภคและครอบคลุมพื้นที่การเกษตร 380 ไร่</t>
  </si>
  <si>
    <t>SNK01P215</t>
  </si>
  <si>
    <t>ขุดลอกแหล่งน้ำสถานีบำรุงพันธุ์สัตว์ 4 พร้อมระบบส่งน้ำ บ้านดงยอ ตำบลพังขว้าง อำเภอเมือง</t>
  </si>
  <si>
    <t>ขุดลอกแหล่งน้ำ</t>
  </si>
  <si>
    <t>ส่งผลให้ราษฎรได้มีน้ำสำหรับใช้เพื่ออุปโภคบริโภคและครอบคลุมพื้นที่การเกษตร 100 ไร่</t>
  </si>
  <si>
    <t>SNK01P216</t>
  </si>
  <si>
    <t>ขุดสระห้วยโง้ง ตำบลอุ่มจาน อำเภอกุสุมาลย์</t>
  </si>
  <si>
    <t>25 กันยายน พ.ศ.2545</t>
  </si>
  <si>
    <t>ส่งผลให้ราษฎรได้มีน้ำสำหรับใช้เพื่ออุปโภคบริโภค และครอบคลุมพื้นที่การเกษตร 150 ไร่</t>
  </si>
  <si>
    <t>SNK01P217</t>
  </si>
  <si>
    <t>จัดหาแหล่งน้ำให้ราษฎรบ้านค้อ (งานขุดลอกลำน้ำยาม) บ้านค้อ ตำบลหนองลาด อำเภอวาริชภูมิ</t>
  </si>
  <si>
    <t>วาริชภูมิ</t>
  </si>
  <si>
    <t>17 พฤศจิกายน พ.ศ.2545</t>
  </si>
  <si>
    <t>ขุดลอกลำน้ำยาม</t>
  </si>
  <si>
    <t>ราษฎรจำนวน 39 ครัวเรือน 191 คน มีน้ำสำหรับทำการเกษตร เลี้ยงสัตว์ และการอุปโภคบริโภค พร้อมทั้งเป็นแหล่งเพาะพันธุ์ปลา</t>
  </si>
  <si>
    <t>SNK01P218</t>
  </si>
  <si>
    <t>อ่างเก็บน้ำห้วยแหน่ง ตำบลกกปลาซิว อำเภอภูพาน</t>
  </si>
  <si>
    <t>ภูพาน</t>
  </si>
  <si>
    <t>4 พฤศจิกายน พ.ศ.2546</t>
  </si>
  <si>
    <t>ส่งผลให้ราษฎรได้มีน้ำสำหรับใช้เพื่ออุปโภคบริโภคพื้นที่การเกษตร 450 ไร่</t>
  </si>
  <si>
    <t>SNK01P219</t>
  </si>
  <si>
    <t>จัดหาน้ำบ้านโคกแก้ว ตำบลนาแก้ว อำเภอโพนนาแก้ว</t>
  </si>
  <si>
    <t>โพนนาแก้ว</t>
  </si>
  <si>
    <t>6 พฤศจิกายน พ.ศ.2546</t>
  </si>
  <si>
    <t>ส่งผลให้ราษฎรได้มีน้ำสำหรับใช้เพื่ออุปโภคบริโภค และครอบคลุมพื้นที่การเกษตร 200 ไร่</t>
  </si>
  <si>
    <t>SNK01P220</t>
  </si>
  <si>
    <t>จัดหาแหล่งน้ำช่วยเหลือราษฎรตำบลนาแก้ว งานขุดสระประจำไร่ บ้านใหม่</t>
  </si>
  <si>
    <t>เป็นการสนับสนุนกิจกรรมการเกษตรทฤษฎีใหม่ตามแนวปรัชญาเศรษฐกิจพอเพียง ช่วยให้ราษฎรได้มีน้ำสำหรับการอุปโภคบริโภค และช่วยเหลือพื้นที่การเกษตรให้สามารถมีน้ำไว้ใช้ได้ตลอดปี</t>
  </si>
  <si>
    <t>SNK01P221</t>
  </si>
  <si>
    <t>จัดหาแหล่งน้ำช่วยเหลือราษฎรตำบลนาแก้ว งานขุดสระประจำไร่ อำเภอโพนนาแก้ว</t>
  </si>
  <si>
    <t>30 เมษายน พ.ศ.2547</t>
  </si>
  <si>
    <t>ส่งผลให้ราษฎรได้มีน้ำสำหรับใช้เพื่ออุปโภคบริโภค และครอบคลุมพื้นที่การเกษตร</t>
  </si>
  <si>
    <t>SNK01P222</t>
  </si>
  <si>
    <t>ฟาร์มตัวอย่างบ้านทรายทอง ตำบลปทุมวาปี อำเภอส่องดาว</t>
  </si>
  <si>
    <t>27 ธันวาคม พ.ศ.2547</t>
  </si>
  <si>
    <t>SNK01P223</t>
  </si>
  <si>
    <t>จัดหาน้ำช่วยเหลือราษฎรบ้านดงเสียวและบ้านท่าแร่ (ดงปลาปาก) อำเภออากาศอำนวย</t>
  </si>
  <si>
    <t>อากาศอำนวย</t>
  </si>
  <si>
    <t>10 ธันวาคม พ.ศ.2548</t>
  </si>
  <si>
    <t>ส่งผลให้ราษฎรได้มีน้ำสำหรับใช้เพื่ออุปโภคบริโภค และครอบคลุมพื้นที่การเกษตร 1,750 ไร่</t>
  </si>
  <si>
    <t>SNK01P224</t>
  </si>
  <si>
    <t>จัดหาน้ำช่วยเหลือราษฎรบ้านดงเสียวและบ้านท่าแร่ (ดงปลาปาก) บ้านดงเสียว, ท่าแร่ (ดงปลาปาก) / ตำบลโพนงาม อำเภออากาศอำนวย</t>
  </si>
  <si>
    <t>ขุดลอกหนองบัวไชยวาน</t>
  </si>
  <si>
    <t>SNK01P231</t>
  </si>
  <si>
    <t>SNK01P232</t>
  </si>
  <si>
    <t>จัดหาน้ำช่วยเหลือฟาร์มตัวอย่าง ตำบลแพด บ้านวังชมภู ตำบลแพด อำเภอคำตากล้า</t>
  </si>
  <si>
    <t>20 ธันวาคม พ.ศ.2548</t>
  </si>
  <si>
    <t>เป็นการจัดหาน้ำสนับสนุนกิจกรรมต่างๆ ภายในฟาร์มตัวอย่าง</t>
  </si>
  <si>
    <t>ทำให้ราษฎร 95 ครัวเรือน 386 คน และราษฎรบริเวณใกล้เคียงมีน้ำใช้สำหรับทำการเกษตรและอุปโภคบริโภค ครอบคลุมพื้นที่ทำการเกษตรประมาณ 300 ไร่</t>
  </si>
  <si>
    <t>SNK03P002</t>
  </si>
  <si>
    <t>ปลูกป่าเสริมธรรมชาติในและ นอกเขตภูพานฯ บริเวณป่าใน และนอกเขตภูพานราชนิเวศน์ อำเภอเมือง</t>
  </si>
  <si>
    <t>20 พฤศจิกายน พ.ศ.2527 18 พฤศจิกายน พ.ศ.2528 26 ธันวาคม พ.ศ.2529 20 มกราคม พ.ศ.2531 26 มกราคม 2531 19 มกราคม พ.ศ.2532 30 พฤศจิกายน พ.ศ.2532 14 มกราคม พ.ศ.2534 3 กุมภาพันธ์ พ.ศ.2535 14 มกราคม พ.ศ.2536 20 มกราคม พ.ศ.2538 10 มกราคม พ.ศ.2539 17 พฤศจิกายน พ.ศ.2539 24 พฤศจิกายน พ.ศ.2540 25 พฤศจิกายน พ.ศ.2543 30 พฤศจิกายน พ.ศ.2544</t>
  </si>
  <si>
    <t>ปลูกป่าเสริมธรรมชาติ สำรวจพื้นที่ เพาะช้ากล้าไม้</t>
  </si>
  <si>
    <t>สำนักราชเลขาธิการ กรมป่าไม้</t>
  </si>
  <si>
    <t>SNK03P003</t>
  </si>
  <si>
    <t>ควบคุมไฟป่ารอบพระตำหนักภูพานราชนิเวศน์ ตำบลห้วยยาง อำเภอเมือง</t>
  </si>
  <si>
    <t>30 พฤศจิกายน พ.ศ.2535</t>
  </si>
  <si>
    <t>ดูแลควบคุม ควบคุมไฟป่ารอบพระตำหนักภูพานราชนิเวศน์</t>
  </si>
  <si>
    <t>กรมป่าไม้</t>
  </si>
  <si>
    <t>SNK03P004</t>
  </si>
  <si>
    <t>ป่าชุมชนหมู่บ้านเศรษฐกิจพอเพียง สถานีบำรุงพันธุ์สัตว์สกลนคร บ้านหนองยาง ตำบลพังขว้าง อำเภอเมือง</t>
  </si>
  <si>
    <t>พ.ศ.2545</t>
  </si>
  <si>
    <t>ส่งเสริมทักษะใน การประกอบอาชีพให้ราษฎรมีอาชีพเพื่อ ยกระดับคุณภาพชีวิตให้ดีขึ้น</t>
  </si>
  <si>
    <t>SNK03P005</t>
  </si>
  <si>
    <t>โครงการป่ารักน้ำตามพระราชดำริ ตำบลขมิ้น อำเภอเมือง</t>
  </si>
  <si>
    <t>ให้คนสามารถอยู่ ร่วมกับป่าได้อย่างยั่งยืน</t>
  </si>
  <si>
    <t>SNK03P007</t>
  </si>
  <si>
    <t>โครงการพัฒนาและฟื้นฟูสภาพป่าพื้นที่โครงการป่ารักษ์น้ำบ้านถ้ำติ้วอันเนื่องมาจาากพระราชดำริ บ้านภ้ำติ้ว หมู่ที่ 2 ตำบลปทุมวาปี อำเภอส่องดาว</t>
  </si>
  <si>
    <t>20 ธันวาคม พ.ศ.2525</t>
  </si>
  <si>
    <t>ฟื้นฟูป่าต้นน้ำและปรับปรุงระบบนิเวศโดยการปลูกป่าทดแทนและก่อสร้างฝายตักตะกอน</t>
  </si>
  <si>
    <t>ทำให้พื้นที่โครงการป่ารักษ์น้ำได้รับการพัฒนาฟื้นฟูให้มีความสมบูรณ์ และรักษาความชุ่มชื่นในดิน</t>
  </si>
  <si>
    <t>SNK04P003</t>
  </si>
  <si>
    <t>ศูนย์ส่งเสริมศิลปาชีพ บ้านกุดสะกอย บ้านกุดสะกอย ตำบลโพธิไพศาล อำเภอกุสุมาลย</t>
  </si>
  <si>
    <t>พฤศจิกายน พ.ศ.2538</t>
  </si>
  <si>
    <t>เป็นการช่วยเหลือ ราษฎรให้มีแหล่งผลิตอาหารชุมชน เป็นแหล่งจ้างแรงงาน และให้ความรู้ด้าน การเกษตรที่ถูกต้องตามหลักวิชาการ ราษฎรสามารถนำไปปรับในที่ดินของ ตนเองได้</t>
  </si>
  <si>
    <t>กองทัพภาคาที่ 2 กรมหม่อนไหม (ส่งเสริมอาชีพด้านหมอนไหม)</t>
  </si>
  <si>
    <t>SNK04P004</t>
  </si>
  <si>
    <t>โครงการหมู่บ้านเศรษฐกิจ พอเพียงดงยอ โนนสวรรค์ ตำบลพังขว้าง อำเภอเมือง</t>
  </si>
  <si>
    <t>เป็นสถานที่ส่งเสริม อาชีพด้านการทอผ้าและการปั้น เครื่องปั้นดินเผาแก่ราษฎร</t>
  </si>
  <si>
    <t>สำนักราชเลขาธิการ,กรมทรัพยากรน้ำ,หน่วยบัญชาการทหารพัฒนา</t>
  </si>
  <si>
    <t>SNK04P005</t>
  </si>
  <si>
    <t>ฟาร์มตัวอย่างในสมเด็จพระนาง เจ้าสิริกิติ์ พระบรมราชินีนาถ พระบรมราชชนนีพันปีหลวง ตำบลค้าตากล้า อำเภอค้าตากล้า</t>
  </si>
  <si>
    <t>20 ธันวาคม พ.ศ.2548 10 ธันวาคม พ.ศ.2548</t>
  </si>
  <si>
    <t>เป็นการช่วยเหลือ ราษฎรให้มีแหล่งผลิตอาหารชุมชน เป็น แหล่งจ้างแรงงาน และให้ความรู้ด้าน การเกษตรที่ถูกต้องตามหลักวิชาการ สามารถน้าไปปรับใช้ในที่ดินของตนเองได</t>
  </si>
  <si>
    <t>สำนักราชเลขาธิการ กรมวิชาการเกษตร กรมประมง กรมปศุสัตว์ กรมส่งเสริมการเกษตร</t>
  </si>
  <si>
    <t>SNK04P006</t>
  </si>
  <si>
    <t>ฟาร์มตัวอย่างในสมเด็จพระนาง เจ้าสิริกิติ์ พระบรมราชินีนาถ พระบรมราชชนนีพันปีหลวง บ้านโคกทรายขาว ตำบลหนองบัวสิม อำเภอคำตากล้า</t>
  </si>
  <si>
    <t>ช่วยเหลือราษฎรให้ มีแหล่งผลิตอาหารชุมชน เป็นแหล่งจ้าง แรงงาน และให้ความรู้ด้านการเกษตรที่ ถูกต้องตามหลักวิชาการราษฎรสามารถ น้าไปปรับใช้ในที่ดินของตนเองได้</t>
  </si>
  <si>
    <t>สำนักราชเลขาธิการ กรมวิชาการเกษตร กรมปศุสัตว์ กรมหม่อนไหม (ส่งเสริมอาชีพด้าน หม่อนไหม) กรมส่งเสริมการเกษตร</t>
  </si>
  <si>
    <t>SNK04P007</t>
  </si>
  <si>
    <t>ศูนย์ศิลปาชีพบ้านกุดนาขาม ตำบลเจริญศิลป์ อำเภอเจริญศิลป์</t>
  </si>
  <si>
    <t>เป็นการช่วยเหลือ ราษฎรให้มีแหล่งผลิตอาหารชุมชน เป็น แหล่งจ้างแรงงาน และให้ความรู้ด้าน การเกษตรที่ถูกต้องตามหลักวิชาการ ซึ่งราษฎรสามารถน้าไปปรับใช้ในที่ดิน ของตนเองได้</t>
  </si>
  <si>
    <t>กองทัพภาคที่ 2 กรมหม่อนไหม (ส่งเสริมอาชีพด้าน หม่อนไหม)</t>
  </si>
  <si>
    <t>SNK04P008</t>
  </si>
  <si>
    <t>ฟาร์มตัวอย่างฯ บ้านทรายทอง ตำบลบ้านทรายทอง</t>
  </si>
  <si>
    <t>สำนักราชเลขาธิการ กรมวิชาการเกษตร กรมส่งเสริมการเกษตร</t>
  </si>
  <si>
    <t>SNK04P009</t>
  </si>
  <si>
    <t>ฟาร์มตัวอย่างหนองหมากเฒ่า บ้านนาคำ ตำบลห้วยยาง อำเภอเมือง</t>
  </si>
  <si>
    <t>สำนักราชเลขาธิการกรมวิชาการเกษตร กรมปศุสัตว์ กรมหม่อนไหม (ส่งเสริมอาชีพด้านหม่อนไหม)</t>
  </si>
  <si>
    <t>SNK04P010</t>
  </si>
  <si>
    <t>ฟาร์มตัวอย่างในสมเด็จพระนาง เจ้าสิริกิติ์ พระบรมราชินีนาถ พระบรมราชชนนีพันปีหลวง บ้านท่าแร่-ดงปลาปาก ตำบลโพนงาม อำเภออากาศอำนวย</t>
  </si>
  <si>
    <t>เป็นการช่วยเหลือ ราษฎรให้มีแหล่งผลิตอาหารชุมชน เป็น แหล่งจ้างแรงงาน และให้ความรู้ด้าน การเกษตรที่ถูกต้องตามหลักวิชาการ ซึ่งราษฎรสามารถนำไปปรับใช้ในที่ดิน ของตนเองได้</t>
  </si>
  <si>
    <t>สำนักราชเลขาธิการ กรมวิชาการเกษตร กรมประมง กรมปศุสัตว์</t>
  </si>
  <si>
    <t>SNK04P011</t>
  </si>
  <si>
    <t>ส่งเสริมศิลปาชีพในเขตภาค ตะวันออกเฉียงเหนือ</t>
  </si>
  <si>
    <t>เป็นการช่วยเหลือ ราษฎรให้มีแหล่งผลิตอาหารชุมชน เป็นแหล่งจ้างแรงงาน และให้ความรู้ ด้านการเกษตรที่ถูกต้องตามหลัก วิชาการ</t>
  </si>
  <si>
    <t>กองทัพบก</t>
  </si>
  <si>
    <t>SNK04P013</t>
  </si>
  <si>
    <t>บ้านหนองม่วง ตำบลปทุมวาปี อำเภอส่องดาว จังหวัดสกลนคร</t>
  </si>
  <si>
    <t>พัฒนาและ ส่งเสริมอาชีพ</t>
  </si>
  <si>
    <t>สำนักราช เลขาธิการและส่วนราชการที่เกี่ยวข้อง</t>
  </si>
  <si>
    <t>SNK04P014</t>
  </si>
  <si>
    <t>ส่งเสริมศิลปาชีพบ้านจาร ตำบลม่วง อำเภอบ้านม่วง จังหวัดสกลนคร</t>
  </si>
  <si>
    <t>สำนักราช เลขาธิการ กองทัพภาคที่ 2</t>
  </si>
  <si>
    <t>SNK04P015</t>
  </si>
  <si>
    <t>ส่งเสริมศิลปาชีพ บ้านบ่อเดือนห้า ตำบลโคกภู อำเภอภูพาน จังหวัดสกลนคร</t>
  </si>
  <si>
    <t>12 มิถุนายน 2535 30 พฤศจิกายน 2535 16 พฤศจิกายน 2542 4 พฤศจิกายน 2546 16 ธันวาคม 2548</t>
  </si>
  <si>
    <t>ศปร.เขตพื้นที่ มทบ.29 (กองราชเลขาในพระองค์ 904)</t>
  </si>
  <si>
    <t>SNK04P016</t>
  </si>
  <si>
    <t>บ้านนาผาง ตำบลกกปลาซิว อำเภอภูพาน จังหวัดสกลนคร</t>
  </si>
  <si>
    <t>SNK04P017</t>
  </si>
  <si>
    <t>ส่งเสริมศิลปาชีพ บ้านกุดสะกอย ตำบลโพธิไพศาล อำเภอกุสุมาลย์ จังหวัดสกลนคร</t>
  </si>
  <si>
    <t>16 พฤศจิกายน 2538 6 พฤศจิกายน 2546</t>
  </si>
  <si>
    <t>ศปร.เขตพื้นที่ มทบ.29 (กองราชเลขา ในพระองค์ 904)</t>
  </si>
  <si>
    <t>SNK04P018</t>
  </si>
  <si>
    <t>บ้านโคกแก้ว ตำบลนาแก้ว อำเภอโพนนาแก้ว จังหวัดสกลนคร</t>
  </si>
  <si>
    <t>สำนักราชเลขาธิการและส่วนราชการที่ เกี่ยวข้อง</t>
  </si>
  <si>
    <t>SNK04P019</t>
  </si>
  <si>
    <t>บ้านซ่งเต่า ตำบลนาเพียง อำเภอกุสุมาลย์ จังหวัดสกลนคร</t>
  </si>
  <si>
    <t>SNK04P020</t>
  </si>
  <si>
    <t>โครงการส่งเสริมศิลปาชีพบ้าน ทรายทอง อำเภอส่องดาว</t>
  </si>
  <si>
    <t>SNK04P021</t>
  </si>
  <si>
    <t>โครงการป่ารักษ์น้ำอันเนื่องมาจากพระราชดำริบ้านป่ารักษ์น้ำ</t>
  </si>
  <si>
    <t>อนุรักษ์ป่าไม้และ ทรัพยากรธรรมชาติ</t>
  </si>
  <si>
    <t>SNK04P022</t>
  </si>
  <si>
    <t>โครงการส่งเสริมศิลปาชีพ บ้านดอนคำ(วัดเสนานฤมิตร) อำเภอคำตากล้า</t>
  </si>
  <si>
    <t>พัฒนาและส่งเสริม อาชีพ</t>
  </si>
  <si>
    <t>สำนักราช เลขาธิการ</t>
  </si>
  <si>
    <t>SNK04P023</t>
  </si>
  <si>
    <t>โครงการหมู่บ้านเศรษฐกิจ พอเพียงบ้านดงยอ อำเภอเมือง</t>
  </si>
  <si>
    <t>SNK04P024</t>
  </si>
  <si>
    <t>ฟาร์มตัวอย่างบ้านหนองหมาก เฒ่าตามพระราชดำริบ้านนาคำ</t>
  </si>
  <si>
    <t>สำนักราช เลขาธิการ กรมปศุสัตว์</t>
  </si>
  <si>
    <t>SNK04P025</t>
  </si>
  <si>
    <t>โครงการหม่อนไหม สมเด็จพระนางเจ้าสิริกิติ์ พระบรมราชินีนาถ พระบรมราช ชนนีพันปีหลวง</t>
  </si>
  <si>
    <t>ปลููกหม่อนเลี้ยงไหม</t>
  </si>
  <si>
    <t>กองบัญชาการตำรวจตระเวรชายแดน</t>
  </si>
  <si>
    <t>SNK04P026</t>
  </si>
  <si>
    <t>ส่งเสริมการเลี้ยงสัตว์ปีก บ้านกุดสะกอย, บ้านโพธิไพศาล ตำบลโพธิไพศาล อำเภอกุสุมาลย</t>
  </si>
  <si>
    <t>จัดฝึกอบรมการเลี้ยงสัตว์ปีกให้แก่เกษตรกร</t>
  </si>
  <si>
    <t>SNK06P004</t>
  </si>
  <si>
    <t>ก่อสร้างสะพานคอนกรีตเสริม เหล็กข้ามห้วยเพียงแสน บ้านดงชมพู ตำบลสร้างค้อ อำเภอภูพาน</t>
  </si>
  <si>
    <t>ทำให้ราษฎรมี ความสะดวกในการสัญจรและเดินทาง ไปมา</t>
  </si>
  <si>
    <t>เทศบาลตำบลสร้างค้อ อำเภอภูพาน จังหวัดสกลนคร</t>
  </si>
  <si>
    <t>SNK06P005</t>
  </si>
  <si>
    <t>โครงการถนนหมู่บ้านพัฒนา ตัวอย่าง บ้านค้อน้อย บ้านค้อน้อย ตำบลกุดไห อำเภอกุดบาก</t>
  </si>
  <si>
    <t>กุดบาก</t>
  </si>
  <si>
    <t>พฤศจิกายน พ.ศ.2526</t>
  </si>
  <si>
    <t>ทำให้ราษฎรได้มี เส้นทางใช้สัญจร ให้มีความสะดวกสบาย ในการเดินทางและการพัฒนาสามารถ เข้ามาได้อย่างทั่วถึง</t>
  </si>
  <si>
    <t>เทศบาลกุดไห อำเภอกุดบาก จังหวัดสกลนคร</t>
  </si>
  <si>
    <t>SNK06P006</t>
  </si>
  <si>
    <t>ก่อสร้างถนนสายบ้านพอกใหญ่- บ้านหว้าน บ้านพอกใหญ่ ตำบลนาแต้ อำเภอคำตากล้า</t>
  </si>
  <si>
    <t>18 พฤศจิกายน พ.ศ.2537</t>
  </si>
  <si>
    <t>แขวงทางหลวงชนบทสกลนคร สน. 4037 แยกทางหลวงหมายเลข 2096 บ้านหว้าน อำเภอคำตากล้า/บ้านม่วง จังหวัดสกลนคร</t>
  </si>
  <si>
    <t>SNK06P007</t>
  </si>
  <si>
    <t>ก่อสร้างถนนสายบ้านห้วยหิน ลาด-บ้านโพนทอง บ้านหินลาด ตำบลหนองแวง อำเภอวานรนิวาส</t>
  </si>
  <si>
    <t>แขวงทางหลวงชนบทสกลนคร สน. 3010 แยกทางหลวงหมายเลข 222 - บ้านโพนทอง อำเภอวานรนิวาส/คำตา กล้า จังหวัดสกลนคร</t>
  </si>
  <si>
    <t>SNK06P008</t>
  </si>
  <si>
    <t>โครงการก่อสร้างระบบประปา หมู่บ้าน บ.เหล่าใหญ่-โคกสะอาด เหล่าสุขสันต์ บ้านเหล่าใหญ่ บ้านโคกสะอาด และบ้านเหล่าสุขสันต์ ตำบลวัฒนา อำเภอส่องดาว</t>
  </si>
  <si>
    <t>24 พฤศจิกายน พ.ศ.2546</t>
  </si>
  <si>
    <t>จัดหาน้ำประปา ช่วยเหลือราษฎรให้มีน้ำเพื่อการอุปโภคบริโภค</t>
  </si>
  <si>
    <t>SNK08P012</t>
  </si>
  <si>
    <t>โรงสีข้าวพระราชทาน บ้านหนองพอกใหญ่ ตำบลนาแต้ อำเภอคำตากล้า</t>
  </si>
  <si>
    <t>26 พฤศจิกายน พ.ศ.2542</t>
  </si>
  <si>
    <t>เพื่อประโยชน์ของ สมาชิกสหกรณ์และเกษตรกรผู้ปลูกข้าว ที่จะขายข้าวได้ในราคายุติธรรมผู้บริโภค ก็จะได้สินค้าดี ราคาที่เหมาะสมเช่นกัน และเป็นการส่งเสริมเศรษฐกิจชุมชน</t>
  </si>
  <si>
    <t>SNK08P014</t>
  </si>
  <si>
    <t>ขยายเขตไฟฟ้าศูนย์ส่งเสริมศิลปาชีพบ้านกุดนาขาม ศูนย์ศิลปาชีพ บ้านกุดนาขาม ตำบลเจริญศิลป์ อำเภอเจริญศิลป์</t>
  </si>
  <si>
    <t>ทำให้มีไฟฟ้าใช้ และมีแสงสว่างส่งผลให้ราษฎรมีความ ปลอดภัยในการดำเนินชีวิตประจำวัน และสามารถดำเนินกิจกรรมภายในศูนย์ ศิลปาชีพได้อย่างครบถ้วน</t>
  </si>
  <si>
    <t>SKA01P036</t>
  </si>
  <si>
    <t>ฟาร์มตัวอย่างในสมเด็จพระนางเจ้าฯพระบรมราชินีนาถ(ปรับปรุงระบบส่งน้ำ)</t>
  </si>
  <si>
    <t>คลองหอยโข่ง</t>
  </si>
  <si>
    <t>17 มกราคม พ.ศ.2549</t>
  </si>
  <si>
    <t>ปรับปรุงระบบส่่งน้ำ</t>
  </si>
  <si>
    <t>เพื่อสนับสนุุนน้ำให้แก่กิจกรรมภายในฟาร์ม</t>
  </si>
  <si>
    <t>SKA01P039</t>
  </si>
  <si>
    <t>จัดหาน้ำให้โรงเรียนตำำรวจตะเวนชายแดน บ้านทุ่งสบายใจ ตำบลทุ่งหมอ อำเภอสะเดา</t>
  </si>
  <si>
    <t>สะเดา</t>
  </si>
  <si>
    <t>5 กุมพาพันธ์ พ.ศ.2550</t>
  </si>
  <si>
    <t>ขุดเจาะบ่่อบาดาลติดตั้งถังกรองน้ำเเละถังเก็บน้ำ</t>
  </si>
  <si>
    <t>เพื่อแก้้ไข้ปัญหาขาดแคลนน้ำอุปโภคบริโภคของราาฎรเเละโรงเรียนตำรวจตะเวนชายแดนจำนวน 143 ครัวเรือน</t>
  </si>
  <si>
    <t>SKA03P001</t>
  </si>
  <si>
    <t>สวนป่่าพระนามาภิไธย(สวนป่าสิริกิติ์)อำเภอหาดใหญ่</t>
  </si>
  <si>
    <t>หาดใหญ่</t>
  </si>
  <si>
    <t>พ.ศ.2535</t>
  </si>
  <si>
    <t>กำหนดเเนวเขตพื้นที่สวนป่าฯเเบะดูเเลรักษาป่าให้มีความอุดมสมบูรณ์</t>
  </si>
  <si>
    <t>-</t>
  </si>
  <si>
    <t>กรมแผนที่ทหาร -กองทัพภาค4 -กรมชลประทาน -กรมป่าไม้</t>
  </si>
  <si>
    <t>SKA04P001</t>
  </si>
  <si>
    <t>ฟาร์์มตัวอย่างในสมเด็จพระนางเจ้าฯพระบรมราชินีนาถ ตำบลเทพา อำเภอเทพา</t>
  </si>
  <si>
    <t>เทพา</t>
  </si>
  <si>
    <t>12 ธันวาคม พ.ศ.2548</t>
  </si>
  <si>
    <t>ส่งเสริมกิจกรรมการขยายเเละส่งเสริมการเลี้ยงเเพะนม</t>
  </si>
  <si>
    <t>เพื่อส่งเสริมเป็นอาชีพให้แก่ราาฎรได้มีรายได้เพิ่มขึ้น</t>
  </si>
  <si>
    <t>SKA04P002</t>
  </si>
  <si>
    <t>ฟาร์มตัวอย่างในสมเด็จพระเจ้านางฯพระบรมราชินีนาถ บ้านเหนือ ตำบลคลองหอยโข่ง อำเภอคลองหอยโข่ง</t>
  </si>
  <si>
    <t>ดำเนิินกิจกรรมฟาร์มเเละก่อสร้างโครงการพื้นฐาน</t>
  </si>
  <si>
    <t>เพื่อเป็็นแหล่งจ้างงาน เเหล่งอาหารเเละส่งเสริมอาชีพการเกษตรที่ถูกต้องให้แก่เกษตรกร</t>
  </si>
  <si>
    <t>สำนักราชเลขาธิการ -กรมทางหลวงชนบท -การไฟฟ้าส่วนภูมิภาค -กรมวิชาการเกษตร -กรมส่งเสริมการเกาตร -กรมการข้าว</t>
  </si>
  <si>
    <t>SKA04P003</t>
  </si>
  <si>
    <t>ฟาร์มตัวอย่างในสมเด็จพระเจ้านางฯพระบรมราชินีนาถ บ้้านควนหวัน ตำบลเปียน อำเภอสะบ้าย้อย</t>
  </si>
  <si>
    <t>สะบ้าย้อย</t>
  </si>
  <si>
    <t>27 เมษายน พ.ศ.2553</t>
  </si>
  <si>
    <t>ดำเนินกิจกรรมฟาร์มและก่อสร้างโครงการพื้นฐาน</t>
  </si>
  <si>
    <t>สำนักราชเลขาธิการ -กรมทางหลวงชนบท -การไฟฟ้าส่วนภูมิภาค -กรมวิชาการเกษตร -กรมส่งเสริมการเกาตร</t>
  </si>
  <si>
    <t>SKA08P003</t>
  </si>
  <si>
    <t>โครงการฟาร์มตัวอย่างในสมเด็จพระนางเจ้า พระบรมราชินีนาถในรัชกาลที่ 9 -กิจกรรมฟาร์มตัวอย่างฯ-กิจกรรมชุดดูเเลเรือนรับรองเเละประทับ บ้านเหนือ ตำบลคลองหอยโข่ง อำเภอคลองหอยโข่ง จังหวัดสงขลา บ้านควนหวัน ตำบลเปียน อำเภอสะบ้าย้อย</t>
  </si>
  <si>
    <t>15 กรกฎาคม 2548</t>
  </si>
  <si>
    <t>ค่าวัสดุการเกษตร ด้านพืช (เมล็ดพันธุ์ ปุ๋ย วัสดุงานเพาะเห็ด นาข้าว เเละอื่นๆ)ค่าซ่อมเเซมยานพาหนะ/ค่าซ่อมเเวมสิ่งก่อสร้างอื่นๆ กิจกรรมดูเเละบำรุงรักษาเรือนที่ประทับเเละเรือนบริเวฯดำเนินกิจกรรมฟารืมด้านการเษตร ด้านปศุสัตว์ ด้านประมง เเละเป็นที่ศึกษาดูงาน</t>
  </si>
  <si>
    <t>ดูเเลบำรุงรักาาเรือนที่ประทับเละเรือนบริวารรวมถึงสภาพเเวดล้อมบริเวณเรือนที่ประทับให้มีสภาพสวยงามเป็นสง่าเเละพร้อมใช้งานอยู่ตลอดเวลา เป็นแหลางจ้างงาน เเหล่งผลิตอาหารที่ปลอดสารพิษเเละส่งเสริมอาชีพการเกษตรที่ถูกต้องให้แก่เกษตรกร เเละเป็นแหลงท่องเที่ยวเชิงเกษตร</t>
  </si>
  <si>
    <t>SKA08P005</t>
  </si>
  <si>
    <t>โครงการดูเเลเรือนรับรองที่ประทับคลองหอยโข่งภายใต้ฟาร์มตัวอย่างตามพระราชดำริในสมเด็จพระนางเจ้าสิริกิติ์ พระบรมราชินีนาถ พระบรมราชชนนีพันปีหลวง บ้านเหนือ ตำบลคลองหอยโข่ง อำเภอคลองหอยโข่ง จังหวัดสงขลา</t>
  </si>
  <si>
    <t>ดูเเลบำรุงรักษาเรือนที่ประทับเเละเรือนบริเวณที่เป้นเรือนรับรองที่ประทับทรงในห้วงที่มีพระราชกรณียกิจในเขตพื้นที่จังหวัดสงขลา เเละจังหวัดใกล้เคียง</t>
  </si>
  <si>
    <t>ดูเเลบำำรุงรักาาเรือนที่ประทับเเละเรือนบริวารรวมถึงสภาพเเวดล้อมบริเวณเรือนที่ประทับให้มีสถาพสวยงามเป็นสง่างามพร้อมใช้งานอยู่ตลอดเวลา</t>
  </si>
  <si>
    <t>กองทัพภาคที่4 กองทัพบก</t>
  </si>
  <si>
    <t>STN01P008</t>
  </si>
  <si>
    <t>อ่างเก็บน้ำ้ำบ้านน้ำหรา</t>
  </si>
  <si>
    <t>ควนกาหลง</t>
  </si>
  <si>
    <t>ก่อสร้างอ่างเก็บน้ำและอาคารระบายน้ำล้น</t>
  </si>
  <si>
    <t>เพื่อชวยจัดหาน้ำแก่ราษฎร จำนวน 4 ฟมู่บ้าน 531 ครัวเรือ 2,732 คน เเละพื้นที่เพาะปลูก 1,200 ไร่</t>
  </si>
  <si>
    <t>SKW01P057</t>
  </si>
  <si>
    <t>อ่างเก็บน้ำแพรกกะหมู 3 อันเนื่องมาจากพระราชดำริ บ้านคลองตะเคียน ตำบลทุ่งมหาเจริญ อำเภอวังน้ำเย็น</t>
  </si>
  <si>
    <t>วังน้ำเย็น</t>
  </si>
  <si>
    <t>อ่างเก็บน้ำ (อยู่ภายใต้โครงการอนุรักษ์ทรัพยากรป่าไม้และสัตว์ป่าในพื้นที่รอยต่อ 5 จังหวัด (ภาคตะวันออก)</t>
  </si>
  <si>
    <t>ส่งน้ำให้พื้นที่ 370 ไร่เพื่อการเกษตร</t>
  </si>
  <si>
    <t>SKW01P058</t>
  </si>
  <si>
    <t>อ่างเก็บน้ำคลองกัดตะนาวใหญ่ 2 อันเนื่องมาจากพระราชดำริ บ้านคลองตะเคียนชัย ตำบลทุ่งมหาเจริญ อำเภอวังน้ำเย็น</t>
  </si>
  <si>
    <t>ส่งน้ำให้พื้นที่ 1,230 ไร่เพื่อการเกษตร</t>
  </si>
  <si>
    <t>SKW01P059</t>
  </si>
  <si>
    <t>อ่างเก็บน้ำแพรกกะหมู 2 พร้อมระบบส่งน้ำอันเนื่องมาจากพระราชดำริ บ้านคลองจระเข้ ตำบลทุ่งมหาเจริญ อำเภอวังน้ำเย็น</t>
  </si>
  <si>
    <t>ส่งน้ำให้พื้นที่ 1,000 ไร่เพื่อการเกษตร</t>
  </si>
  <si>
    <t>SKW01P060</t>
  </si>
  <si>
    <t>อ่างเก็บน้ำเขาตะกรุบพัฒนา อันเนื่องมาจากพระราชดำริ บ้านเขาตะกรุบ ตำบลทุ่งมหาเจริญ อำเภอวังน้ำเย็น</t>
  </si>
  <si>
    <t>ส่งน้ำให้พื้นที่ 500 ไร่</t>
  </si>
  <si>
    <t>SKW01P061</t>
  </si>
  <si>
    <t>ขุดลอกคลองแพรกกะหมู อันเนื่องมาจากพระราชดำริ บ้านคลองจระเข้ ตำบลทุ่งมหาเจริญ อำเภอวังน้ำเย็น</t>
  </si>
  <si>
    <t>ส่งน้ำให้พื้นที่ 1,700 ไร่เพื่อการเกษตร</t>
  </si>
  <si>
    <t>SKW01P062</t>
  </si>
  <si>
    <t>ฝายบ้านวังไผ่และการขุดลอกอัน เนื่องมาจากพระราชดำริ บ้านวังไผ่ ตำบลวังทอง อำเภอวังสมบูรณ์</t>
  </si>
  <si>
    <t>วังสมบูรณ์</t>
  </si>
  <si>
    <t>ฝายน้ำล้น (อยู่ภายใต้โครงการอนุรักษ์ทรัพยากรป่าไม้และสัตว์ป่าในพื้นที่รอยต่อ 5 จังหวัด (ภาคตะวันออก)</t>
  </si>
  <si>
    <t>ส่งน้ำให้พื้นที่ 850 ไร่</t>
  </si>
  <si>
    <t>SKW01P063</t>
  </si>
  <si>
    <t>อาคารอัดน้ำบ้านหนองเรือและการ ขุดลอกอันเนื่องมาจากพระราชดำริ บ้านหนองเรือ ตำบลทุ่งมหาเจริญ อำเภอวังน้ำเย็น</t>
  </si>
  <si>
    <t>ก่อสร้างอาคารอัดน้ำ ขุดสระเก็บน้ำ ขุดลอกคลอง</t>
  </si>
  <si>
    <t>SKW01P064</t>
  </si>
  <si>
    <t>ทำนบดินบ้านหนองเรือ อันเนื่องมาจากพระราชดำริ ตำบลทุ่งมหาเจริญ อำเภอวังน้ำเย็น</t>
  </si>
  <si>
    <t>31 ตุลาคม พ.ศ. 2546</t>
  </si>
  <si>
    <t>ส่งน้ำให้พื้นที่ 240 ไร่เพื่อการเกษตร</t>
  </si>
  <si>
    <t>SKW02P001</t>
  </si>
  <si>
    <t>พลิกฟื้นธนาคารควายไถนาอันเนื่องมาจากพระราชดำริ บ้านหนองตะเคียนบอน อำเภอวัฒนานคร</t>
  </si>
  <si>
    <t>วัฒนานคร</t>
  </si>
  <si>
    <t>11 สิงหาคม 2551</t>
  </si>
  <si>
    <t>ส่งเสริมให้เกษตรกรทำนาโดยใช้แรงงานควาย</t>
  </si>
  <si>
    <t>หน่วยงานสังกัดกระทรวงเกษตรและสหกรณ์จังหวัดสระแก้ว</t>
  </si>
  <si>
    <t>SKW03P001</t>
  </si>
  <si>
    <t>อ่างเก็บน้ำคลองช่องกล่ำตอนบน (ขยายพันธุ์สัตว์ป่า) ตำบลช่องกล่ำบน อำเภอสระแก้ว</t>
  </si>
  <si>
    <t>เมืองสระแก้ว</t>
  </si>
  <si>
    <t>3 กรกฎาคม 2525</t>
  </si>
  <si>
    <t>SKW04P001</t>
  </si>
  <si>
    <t>โครงการศิลปาชีพศึกษาพัฒนาไหมไทยพื้นบ้าน ไหมดาหลา และแมลงทับ บ้านคลองหมี หมู่ที่ 4 ตำบลสระแก้ว อำเภอเมืองสระแก้ว</t>
  </si>
  <si>
    <t>กรกฎาคม 2555</t>
  </si>
  <si>
    <t>ก่อสร้างอาคารที่ทำการพร้อมห้องปฏิบัติการเพาะเลี้ยงแมลงทับ, ก่อสร้างระบบน้ำอุปโภคและน้ำสำรอง, ก่อสร้างโรงเลี้ยงไหมขนาด 4x8 เมตร มีห้องเก็บ, โรงเลี้ยงไหมดาหลา ผลิตไข่ไหมและ/หรือเลี้ยงไหม ขนาด 4x8 เมตร พร้อมห้องเก็บพัสดุและวัสดุอุปกรณ์เลี้ยงไหม, ก่อสร้างกรงเลี้ยงแมลงทับ ใบหม่อน พร้อมวัสดุอุปกรณ์เลี้ยงไหม</t>
  </si>
  <si>
    <t>เป็นสถานที่ทดลอง สาธิต การปลูกหม่อน เลี้ยงไหม และการเลี้ยงแมลงทับ การจ้างแรงงานเพิ่มขึ้น ราษฎรในพื้นที่ 9,254 ครัวเรือน</t>
  </si>
  <si>
    <t>SKW04P002</t>
  </si>
  <si>
    <t>ฟื้นฟูทรัพยากรพันธุ์ปลาและสัตว์น้ำจืดไทยอันเนื่องมาจากพระราชดำริ</t>
  </si>
  <si>
    <t>พ.ศ.2533</t>
  </si>
  <si>
    <t>เพาะเลี้ยงพันธุ์ปลา และสัตว์น้ำจืดไทยและศึกษาวิจัยการ เพาะเลี้ยงโดยเฉพาะพันธุ์ที่หายาก</t>
  </si>
  <si>
    <t>SKW08P002</t>
  </si>
  <si>
    <t>อนุรักษ์ทรัพยากรป่าไม้และสัตว์ป่าในพื้นที่ รอยต่อ 5 จังหวัด (ภาคตะวันออก) อันเนื่องมาจากพระราชดำริ งานบริหาร อนุรักษ์ฟื้นฟู งานป้องกันและปราบปราม งาน ฝึกอบรมอาชีพ การฟื้นฟูสภาพป่า จัดชุดปฏิบัติการพิทักษ์ป่า สำรวจ ความต้องการ พัฒนาสัมพันธ์ ช่วยเหลือราษฎร ปฏิบัติการบิน</t>
  </si>
  <si>
    <t>- จัดให้มีการรวมตัว เกษตรกรเป็นองค์เกษตรกรรูปสหกรณ์ การเกษตรคือสหกรณ์การเกษตรพัฒนา ป่าเขาฉกรรจ์-โนนสาวเอ้ 1 2 3 จำกัด</t>
  </si>
  <si>
    <t>กรมส่งเสริมสหกรณ์ กองทัพภาคที่ 1 สำนักราชเลขาธิการ กรมป่าไม้ กรมปศุสัตว์ กรมวิชาการเกษตร กรมชลประทาน กรมประมง สำนักงานปลัดกระทรวงสาธารณสุข กรมอุทยานแห่งชาติฯ กรมส่งเสริมการเกษตร</t>
  </si>
  <si>
    <t>SBR01P001</t>
  </si>
  <si>
    <t>จัดหาน้ำเพื่อสนับสนุนฟาร์ม ตัวอย่างตามพระราชดำริหนองลาด ตำบลท่าข้าม อำเภอค่ายบางระจัน ตำบลวิหารขาว อำเภอท่าช้าง</t>
  </si>
  <si>
    <t>ค่ายบางระจัน</t>
  </si>
  <si>
    <t>19 พฤษภาคม 2552</t>
  </si>
  <si>
    <t>ก่อสร้างสถานีสูบน้้ำและระบบส่งน้ำ</t>
  </si>
  <si>
    <t>64 ไร่</t>
  </si>
  <si>
    <t>SBR01P002</t>
  </si>
  <si>
    <t>งานขุดลอกคลองระบาย 2 ซ้าย แม่น้ำน้อย 3 ตำบลบางระจัน อำเภอบางระจันและ ตำบลถวน สมอ ตำบลโพธิ์ประจักษ์ อำเภอท่าช้าง</t>
  </si>
  <si>
    <t>4 ตุลาคม 2552</t>
  </si>
  <si>
    <t>ขุดลอกและซ่อมแซม คันคลอง</t>
  </si>
  <si>
    <t>SBR04P001</t>
  </si>
  <si>
    <t>ฟาร์มตัวอย่างตามพระราชดำริ ใน สมเด็จพระนางเจ้าสิริกิติ์ พระบรมราชินีนาถ พระบรมราช ชนนีพันปีหลวงพระบรมราชินีนาถ ตำบลท่าข้าม อำเภอค่ายบางระจัน และตำบลวิหารขาว อำเภอท่าช้าง</t>
  </si>
  <si>
    <t>อำเภอค่ายบางระจัน, อำเภอท่าช้าง</t>
  </si>
  <si>
    <t>8 เมษายน 2552</t>
  </si>
  <si>
    <t>ส่งเสริมการเกษตรใน ด้านต่างๆ อาทิ การปศุสัตว์ การประมง เป็นต้น</t>
  </si>
  <si>
    <t>กรมส่งเสริมการเกษตร จังหวัดสิงห์บุรี</t>
  </si>
  <si>
    <t>SNI04P001</t>
  </si>
  <si>
    <t>ศูนย์ศิลปาชีพบ้านท่าหญิง</t>
  </si>
  <si>
    <t>วิภาวดี</t>
  </si>
  <si>
    <t>17 ตุลาคม พ.ศ.2537</t>
  </si>
  <si>
    <t>ฝึกเเละพัฒนาอาชีพ</t>
  </si>
  <si>
    <t xml:space="preserve">เป็็นการส่งเสริมด้านอาชีพให้อก่ราษฎรในพื้นที่เพื่อให้ราษฎรมีอาชีพเเละรายได้ </t>
  </si>
  <si>
    <t>สำนักงานพัฒนาชุมชน จังหวัดสุราษฎร์ธานี กองทัพภาที่4</t>
  </si>
  <si>
    <t>SNI04P002</t>
  </si>
  <si>
    <t>ศูนย์์ศิลปาชีพบ้านเชี่ยวหลาน</t>
  </si>
  <si>
    <t>บ้านตาขุน</t>
  </si>
  <si>
    <t>30 กันยายน พ.ศ.2540</t>
  </si>
  <si>
    <t>ฝึกเเละพััฒนาอาชีพ</t>
  </si>
  <si>
    <t>เป็นการส่งเสริมด้านอาชีพให้แก่ราษฎรในพื้นที่เพื่อให้ราาฎรเพื่อให้ราาฎรมีอาชีพเเละมีรายได้</t>
  </si>
  <si>
    <t>สำนัักงานพัฒนาชมชน จังหวัดสุราาฎร์ธานี</t>
  </si>
  <si>
    <t>SRN01P012</t>
  </si>
  <si>
    <t>12. ศูนย์ส่งเสริมศิลปาชีพอีสานใต้ ตำบลนอกเมือง อำเภอเมือง</t>
  </si>
  <si>
    <t>เมืองสุรินทร์</t>
  </si>
  <si>
    <t>30 พฤษภาคม พ.ศ.2537</t>
  </si>
  <si>
    <t>จัดหาน้ำสนับสนุนกิจกรรมของศูนย์ส่งเสริมศิลปาชีพ ส่งเสริมด้านหม่อนไหม</t>
  </si>
  <si>
    <t>กรมชลประทาน กรมหม่อนไหม</t>
  </si>
  <si>
    <t>SRN01P017</t>
  </si>
  <si>
    <t>ก่อสร้างสถานีสูบน้ำด้วยไฟฟ้า พร้อมระบบส่งน้ำบ้านบะฮี บ้านบะฮี ตำบลเบิด อำเภอรัตนบุรี</t>
  </si>
  <si>
    <t>รัตนบุรี</t>
  </si>
  <si>
    <t>14 มีนาคม พ.ศ.2550</t>
  </si>
  <si>
    <t>ขุดลอกคลองส่งน้ำดาดคอนกรีตพร้อมอาคารประกอบ ติดตั้งเครื่องสูบน้ำ 2 เครื่อง พื้นที่ 3,000 ไร่</t>
  </si>
  <si>
    <t>SRN03P001</t>
  </si>
  <si>
    <t>จัดการเขตรักษาพันธุ์สัตว์ป่าห้วยทับทัน -ห้วยสำราญ ตำบลกาบเชิง อำเภอกาบเชิง, อำเภอสังขะ, อำเภอบัวเชด</t>
  </si>
  <si>
    <t>กาบเชิง สังขะ บัวเชด</t>
  </si>
  <si>
    <t>26 ธันวาคม พ.ศ.2536</t>
  </si>
  <si>
    <t>เป็นกิจกรรมเพื่อรักษาทรัพยากร-ธรรมชาติและสิ่งแวดล้อมเนื้อที่ 313,750 ไร่, แก้ไขปัญหาที่ดินทำกินของราษฎร ที่อยู่ในพื้นที่เขตรักษาพันธุ์สัตว์ป่า</t>
  </si>
  <si>
    <t>SRN04P002</t>
  </si>
  <si>
    <t>ส่งเสริมศิลปาชีพ อำเภอบัวเชด ตำบลตาปิม/บัวเชด อำเภอบัวเชด</t>
  </si>
  <si>
    <t>บัวเชด</t>
  </si>
  <si>
    <t>27 ธันวาคม พ.ศ.2536</t>
  </si>
  <si>
    <t>เป็นแหล่งให้ บริการ ด้านการพัฒนาอาชีพทุกสาขา ช่วยเหลือประชาชนบริเวณพื้นที่ภาคอีสานตอนล่าง โดยนำผลการพัฒนาที่เหมาะสมจากศูนย์ ศึกษาการพัฒนาในพื้นที่ภาคอื่นมาใช้ ประโยชน์, เป็นแหล่งให้การศึกษาอบรม ฝึกฝนการประกอบ อาชีพทางการ เกษตรกรรม ศิลปาชีพและหัตถกรรม เสริมรายได้ให้แก่ราษฎร รวมทั้งเจ้าหน้าที่ในบางโอกาส, เป็นแหล่งสาธิตการ ประกอบอาชีพทุกสาขาเป็นตัวอย่างการ ประกอบอาชีพตามหลักวิชาการแผน ใหม่ สามารถขยายผลไปยังพื้นที่อื่นได้อย่าง กว้าง ขวาง,เพื่อให้ศูนย์การพัฒนาพื้นที่ ภาคอีสานตอนล่างแห่งนี้เป็นศูนย์รวม จิตใจของราษฎรและเจ้าหน้าที่</t>
  </si>
  <si>
    <t>กองทัพภาคที่ 2กรมหม่อนไหม</t>
  </si>
  <si>
    <t>SRN04P003</t>
  </si>
  <si>
    <t>ศูนย์ส่งเสริมศิลปาชีพ อีสานใต้ บ้านตะตึงไถง ตำบลนอกเมือง อำเภอเมือง</t>
  </si>
  <si>
    <t>NBP01P015</t>
  </si>
  <si>
    <t>15. ก่อสร้างทำนบดินและขุดลอกห้วยซำปาคาด ตำบลนาเหล่า อำเภอนาวัง</t>
  </si>
  <si>
    <t>นาวัง</t>
  </si>
  <si>
    <t>5 พฤศจิกายน พ.ศ.2544</t>
  </si>
  <si>
    <t>ราษฎรได้รับประโยชน์ 39 ครัวเรือน 142 คน และพื้นที่รับประโยชน์ 200 ไร่ และบรรเทาปัญหาขาดแคลนน้ำให้แก่ราษฎรในโครงการและบริเวณใกล้เคียง มีแหล่งน้ำสำหรับอุปโภคบริโภค รวมทั้งทำการเกษตรได้อย่างเพียงพอตลอดปี</t>
  </si>
  <si>
    <t>NBP04P001</t>
  </si>
  <si>
    <t>1. บ้านหนองหินตั้ง ตำบลนาเหล่า อำเภอนาวัง จังหวัดหนองบัวลำภู</t>
  </si>
  <si>
    <t>ACR01P001</t>
  </si>
  <si>
    <t>โครงการฝายทดน้ำลำเซบาย ตำบลสร้างถ่อน้อย อำเภอหัวตะพาน</t>
  </si>
  <si>
    <t>หัวตะพาน</t>
  </si>
  <si>
    <t>5 มกราคม พ.ศ. 2541</t>
  </si>
  <si>
    <t>ช่วยยกระดับน้ำในลำเซบายและลำน้ำสาขาเป็นระยะทาง 44 กิโลเมตร สามารถเก็บกักน้ำไว้ในลำเซบายได้รวม 12.2 ล้านลูกบาศก์เมตร ทำให้สามารถสูบน้ำช่วยเพื่อการเกษตรกรรมได้ตลอดปีในพื้นที่เพาะปลูก 77,740 ไร่ โดยในระยะแรกเป็นการพัฒนาโดยใช้น้ำในประเทศ ซึ่งสามารถส่งน้ำให้พื้นที่เพาะปลูก 19,800 ไร่</t>
  </si>
  <si>
    <t>สามารถส่งน้ำสนับสนุนพื้นที่การเกษตรของราษฎร จำนวน 250 ไร่ และพื้นที่ใกล้เคียงมีน้ำใช้ในการประกอบอาชีพได้พอเพียง นอกจากนี้ยังสามารถช่วยยกระดับคุณภาพชีวิต</t>
  </si>
  <si>
    <t>ACR04P001</t>
  </si>
  <si>
    <t>ศูนย์ส่งเสริมศิลปาชีพ บ้านสร้างถ่อนอก ตำบลสร้างถ่อน้อย อำเภอหัวตะพาน</t>
  </si>
  <si>
    <t>29 พฤศจิกายน พ.ศ. 2538</t>
  </si>
  <si>
    <t>มีอาคารทรงงานและอาคารฝึกงานเพื่อเป็นศูนย์ปฏิบัติงาน และฝึกอบรมวิชาชีพให้กับราษฎรในพื้นที่ เช่น กิจกรรม กลุ่มทอผ้าไหม, กลุ่มเจียระไนพลอย, กลุ่มจักสานและจำหน่ายสินค้าพื้นบ้าน</t>
  </si>
  <si>
    <t>กรมทหารราบที่ 6, กองทัพภาคที่ 2 องค์การบริหารส่วนตำบลสร้างถ่อน้อย</t>
  </si>
  <si>
    <t>UDN01P024</t>
  </si>
  <si>
    <t>ฝายห้วยยาง ตำบลบะยาว ตำบลวังสามหมอ</t>
  </si>
  <si>
    <t>วังสามหมอ</t>
  </si>
  <si>
    <t>3 มิถุนายร พ.ศ.2535</t>
  </si>
  <si>
    <t>ช่วยให้ราษฎรจำนวน 115 ครัวเรือน 604 คน ได้มีน้ำสำหรับการอุปโภคบริโภค การประมง  เเละเลี้ยงสัตว์ได้ตลอดทั้งปี สามารถช่วยสนับสนุนพื้นที่การเพาะปลูกของราษฎรในหมู่บ้านในช่วงฤดูฝนจำนวน 300 ไร่ เเล้วช่วงฤดูเเล้ง 150 ไร่ รวมทั้ง สามารถเพิ่มผลผลิตการปลูกข้าวจากเดิม</t>
  </si>
  <si>
    <t>UDN01P025</t>
  </si>
  <si>
    <t>อ่างเก็บน้ำห้วยกลาง ตำบลบะยาว อำเภอวังสามหมอ</t>
  </si>
  <si>
    <t>17 มิถุนายน พ.ศ.2535</t>
  </si>
  <si>
    <t>ราษฎรได้้รับประโยชน์ 1หมู่บ้าน 179 ครัวเรือน 1055 คน มีน้ำเพื่อการเกษตร 380 ไร่</t>
  </si>
  <si>
    <t>UDN01P026</t>
  </si>
  <si>
    <t>อ่างเก็บน้ำห้วยยาง(คำหมากยาง) ตำบลบะยาว อำเภอวังสามหมอ</t>
  </si>
  <si>
    <t xml:space="preserve">สามารถช่วยสนับสนุนพื้นที่การเพาะปลูกของราาฎรในหมู่บ้านดังกล่าว ในช่วงฤดูฝน จำนวน 300 ไร่ เเละช่วงฤดูเเล้ง จำนวน 150 ไร่ </t>
  </si>
  <si>
    <t>UDN01P027</t>
  </si>
  <si>
    <t>อ่างเก็บน้ำห้วยถ้ำ้ำพวง(2ป ตำบลผาวุก อำเภอวังสามหมอ</t>
  </si>
  <si>
    <t>8 พฤศจิกายน พ.ศ.2535</t>
  </si>
  <si>
    <t>สนับสนุนพื้นที่กาเกษตรตลอดจน เป็นแหล่งน้ำในการอุปโภคบริโภคของราาฎรในพื้นที่ช่วยให้มีชีวิตความเป็นอยู่ที่ดีขึ้น</t>
  </si>
  <si>
    <t>UDN01P028</t>
  </si>
  <si>
    <t xml:space="preserve">อ่าเก็บน้ำตาดลำเเคน ตำบลบะยาว อำเภอวังสามหมอ </t>
  </si>
  <si>
    <t>11 พฤศจิกายน พ.ศ.2537</t>
  </si>
  <si>
    <t>ก่อให้เกิดประโยชน์โดยตรงแก่ราาฎร 2 หมู่บ้าน 339 ครัวเรือน 1000 คน ได้มีน้ำอุปโภคบริโภคเเละเลี้ยงสัตว์ได้ตลอดทั้งปี เเละเพื่อการเกาตรโดยตรง 562 ไร่ ช่วยให้ราษฎรมีชีวิตความเป้นอยู่ที่ดีขึ้น</t>
  </si>
  <si>
    <t>UDN01P029</t>
  </si>
  <si>
    <t>ฝายห้วยทวย 1.2 ตำบลบ้านดาต อำเภอบ้านดุง</t>
  </si>
  <si>
    <t>บ้านดุง</t>
  </si>
  <si>
    <t>19 พฤศจิกายน พ.ศ.2539</t>
  </si>
  <si>
    <t xml:space="preserve">ก่อให้เกิดประโยชน์โดยตรงแก่ราาฎร 3 หมู่บ้าน 1350 ครัวเรือน 390 คน ได้มีน้ำอุปโภคบริโภคเเละเลี้ยงสัตว์ได้ตลอดทั้งปี เเละเพื่อการเกาตรโดยตรง 1400 ไร่ </t>
  </si>
  <si>
    <t>UDN01P030</t>
  </si>
  <si>
    <t>ช่วยเหลือราาฎรบริเวณลำห้วยทวน(ขุดลอกลำห้วยทวนตอนบน )ตำบลโพนสูง</t>
  </si>
  <si>
    <t>17 พฤศจิกายน พ.ศ.2542</t>
  </si>
  <si>
    <t>เพื่อให้ราาฎรจำนวน 11 หมู่บ้าน 1558 ครัวเรือน 7930 คน มีน้ำใช้สำหรับอุปโภค บริโภค เลี้นงสัตว์ การประมง เเละทำการเกษตร</t>
  </si>
  <si>
    <t>UDN01P031</t>
  </si>
  <si>
    <t>ขุดลอกลำห้วยทวนตอนล่าง ตำบลวังทอง อำเภอบ้านดุง</t>
  </si>
  <si>
    <t>17 พฤศภาคม พ.ศ.2542</t>
  </si>
  <si>
    <t>ขุุดลอกลำห้วยให้เกษตรกรเพื่อทำการเกษตรได้อย่างต่อเนื่องสามารถส่งน้ำสนับสนุนพื้นที่ทำการเกาตรครอบคลุมพื้รที่การเษตร 900 ไร่ ในฤดูฝน เเละ 200 ำร่ในฤดูเเล้ง</t>
  </si>
  <si>
    <t>UDN01P032</t>
  </si>
  <si>
    <t>จัดหาสนับสนุนน้ำโครงการฟาร์มตัวอย่าง บ้านจันทร์ ตำบลบ้านจันทร์ อำเภอบ้านดุง</t>
  </si>
  <si>
    <t>26 พฤศจิกายน พ.ศ.2548</t>
  </si>
  <si>
    <t>ทำให้มีน้ำสนับสนุนกิจกรรมต่างๆภายในโครงการฟาร์มตัวอย่างในสมเด็จพระนางเจ้าฯพระบรมราชินีนาถ ตำบลบ้านจันทร์ อำเภอบ้านดุง จังหวัดอุดรธานี ิย่างเพรยงพอ 147 ไร่</t>
  </si>
  <si>
    <t>UDN01P033</t>
  </si>
  <si>
    <t>ฝายห้วยคำจำปา ตำบลบ้านจันทรื อำเภอบ้านดุง</t>
  </si>
  <si>
    <t>26 พฤสจิกายน พ.ศ.2548</t>
  </si>
  <si>
    <t>ช่วยให้้ราาฎรมได้มีน้ำสำหรับการอุปโภคบริโภค การประมง เเละการเลี้ยงสัตว์ตลอดทั้งปี</t>
  </si>
  <si>
    <t>UDN02P004</t>
  </si>
  <si>
    <t xml:space="preserve">ฟื้นฟูทรัพยากรพันธุ์ปลาเเละสัตว์น้ำจืดของไทย ตำบลหมากเเข้ง อำเภอเมือง </t>
  </si>
  <si>
    <t>เมืองอุดรธานี</t>
  </si>
  <si>
    <t>พ.ศ.2532</t>
  </si>
  <si>
    <t>การผลิตเเละปล่อยพันธุ์ปลาเเละสัตว์น้ำจืดของไทย</t>
  </si>
  <si>
    <t>ศูนย์วิจัยเเละะพัฒนาประมงน้ำจืดอุดรธานี</t>
  </si>
  <si>
    <t>UDN03P002</t>
  </si>
  <si>
    <t>พัฒนาพื้นที่ภูผาหักตามพระราชดำริเสาวนีย์สมเด็จพระนางเจ้าฯ บ้านสุมณฑา ตำบลผาสุก อำเภอวังสามหมอ</t>
  </si>
  <si>
    <t>25 ธันวาคม พ.ศ.2547</t>
  </si>
  <si>
    <t>ปรัับปรุงระบบนิเวศน์ต้นน้ำ ฟื้นฟูสภาพป่าเเละฝายต้นน้ำ</t>
  </si>
  <si>
    <t>กรมอุทยานแห่งชาติ สัตว์ป่า เเละพันธุ์พืช</t>
  </si>
  <si>
    <t>UDN04P001</t>
  </si>
  <si>
    <t>ส่งเสริมศิลปาชีพ บ้านนาตาด - นาโปร่ง ในสมเด็จพระนางสิริกิติ์ บ้านนาโปร่ง ตำบลบะยาว อำเภอวังสามหมอ</t>
  </si>
  <si>
    <t>3 มิถุนายน พ.ศ.2535</t>
  </si>
  <si>
    <t>มีกิจกรรมต่างๆดังนี้ กลุ่มกิจกรรมทอผ้าไหม กลุ่มกิจกรรมปลูกหม่อนไหมกลุ่มกิจกรรมทอผ้า กลุ่มกิจกรรมปักผ้า กลุ่มกิจกรรมจักสาน กลุ่มกิจกรรมปุ๋ยชีวภาพ กลุ่มกิจกรรมทำเครื่องเรือนจากไม้โตเร็ว</t>
  </si>
  <si>
    <t>กรมทหารราบที่13 ค่ายประจักา์ศิลปาคม กองทัพภาคที่2 กรมหม่อนไหม</t>
  </si>
  <si>
    <t>UDN04P002</t>
  </si>
  <si>
    <t>ส่งเสริิมศิลปาชีพบ้านกำเเมด บ้านกำเเมด ตำบลวังทอง อำเภอบ้านดุง</t>
  </si>
  <si>
    <t>21 เมษายน พ.ศ.2536</t>
  </si>
  <si>
    <t>เเบ่งออกเป็น 6 กลุ่มกิจกรรม ดังนี้ กลุ่มทอผ้าไหม กลุ่มทอผ้าฝ้าย กลุ่มปลูกหม่อนเลี้ยงไหม กลุ่มมุกประดับ กลุ่มจักสาน กลุ่มปักผ้า</t>
  </si>
  <si>
    <t>มูณฑลทหารบกที่ 24 กองทัพภาคที่2 กรมหม่อนไหม</t>
  </si>
  <si>
    <t>UDN04P003</t>
  </si>
  <si>
    <t>ฟื้าร์ตัวอย่างบ้านจันทร์ อันเนื่องมาจากพระราชดำริ บ้านจันทร์ ตำบลบ้านจันทร์ อำเภอบ้านดุง</t>
  </si>
  <si>
    <t>ทำให้ราาฎรมีงานทำในภูมิลำเนาใกล้บ้านพัฒนาคุรภาพชีวิตที่ดีขึ้น ช่วยกันรกาาป่าเป็นเเหล่งอาหารเเหล่งพืชสมุนไพร</t>
  </si>
  <si>
    <t>กรมพัฒนาที่ดิน-กรมวิชาการเกษตร -กรมการประมง-กรมส่งเสริมการเกษตร กรมปศุสัตว์</t>
  </si>
  <si>
    <t>UDN04P005</t>
  </si>
  <si>
    <t>โครงการบ้านวังทอง อำเภอวังสามหมอ</t>
  </si>
  <si>
    <t>ช่สนเหลือราาฎรให้มีเเหล่งผลิตอาหารชุมชน เป็นเเหล่งจ้างเเรงงาน เเละให้ความรู้ด้านการเกษตรที่ถูกต้องตามหลักวิชาการ ซึ่งาษฎรสมารถนำให้ไปปรับใช้ในมราดิน</t>
  </si>
  <si>
    <t>UTT01P0010</t>
  </si>
  <si>
    <t>ปรับปรุงระบบส่งน้ำ ฝายสวนเมี่ยง บ้านห้วยต้า ตำบลนางพญา อำเภอท่าปลา</t>
  </si>
  <si>
    <t>ท่าปลา</t>
  </si>
  <si>
    <t>12 กุมภาพันธ์ พ.ศ. 2548</t>
  </si>
  <si>
    <t>พัฒนาแหล่งน้ำ (ฝาย)</t>
  </si>
  <si>
    <t>110 ไร่</t>
  </si>
  <si>
    <t>UTT01P003</t>
  </si>
  <si>
    <t>ฝายห้วยน้ำพร้าพร้อมระบบฯ ตำบลนางพญา อำเภอท่าปลา</t>
  </si>
  <si>
    <t>8 มีนาคม พ.ศ. 2534</t>
  </si>
  <si>
    <t>UTT01P004</t>
  </si>
  <si>
    <t>ฝายห้วยพญาพร้อมระบบฯ ตำบลนางพญา อำเภอท่าปลา</t>
  </si>
  <si>
    <t>UTT01P005</t>
  </si>
  <si>
    <t>ฝายห้วยต้นแดง ตำบลนางพญา อำเภอท่าปลา</t>
  </si>
  <si>
    <t>UTT01P006</t>
  </si>
  <si>
    <t>อ่างเก็บน้ำห้วยต้า (2 แห่ง) พร้อมระบบฯ ตำบลนางพญา อำเภอท่าปลา</t>
  </si>
  <si>
    <t>UTT01P007</t>
  </si>
  <si>
    <t>ขุดสระเก็บน้ำธรรมวงศ์ พร้อมฝายและระบบท่อ ตำบลห้วยมุ่น อำเภอน้ำปาด</t>
  </si>
  <si>
    <t>น้ำปาด</t>
  </si>
  <si>
    <t>สระเก็บน้ำ/อุปโภค-บริโภค</t>
  </si>
  <si>
    <t>UTT01P008</t>
  </si>
  <si>
    <t>ฝายบ้านมณีแก้วพร้อมสระ บ้านมณีแก้ว ตำบลห้วยมุ่น อำเภอน้ำปาด</t>
  </si>
  <si>
    <t>27 ธันวาคม พ.ศ. 2538</t>
  </si>
  <si>
    <t>พัฒนาแหล่งน้ำ (ซ่อมแซม) /อุปโภค-บริโภค</t>
  </si>
  <si>
    <t>UTT01P009</t>
  </si>
  <si>
    <t>จัดหาแหล่งน้ำเพื่อการเกษตรและปรับปรุงระบบประปาหมู่บ้าน ตำบลนางพญา อำเภอท่าปลา</t>
  </si>
  <si>
    <t>ประปาหมู่บ้าน</t>
  </si>
  <si>
    <t>UTT03P001</t>
  </si>
  <si>
    <t>ปลูกไผ่เพื่อฟื้นฟูสภาพป่าไม้ในพื้นที่โครงการฯ ภาคเหนือ จังหวัดเชียงใหม่ จังหวัดเชียงราย จังหวัดพะเยา จังหวัดแม่ฮ่องสอน จังหวัดตาก จังหวัดน่าน จังหวัดลำปาง จังหวัดพิษณุโลก และจังหวัดอุตรดิตถ์</t>
  </si>
  <si>
    <t>การฟื้นฟูสภาพป่าไม้ ราษฎรมีรายได้จากการจ้างแรงงานปลูกและดูแลรักษาต้นไผ่</t>
  </si>
  <si>
    <t>2,280 ไร่</t>
  </si>
  <si>
    <t>UTT04P003</t>
  </si>
  <si>
    <t>ฟื้นฟูทรัพยากรพันธุ์ปลาและสัตว์น้ำจืดของไทย ตำบลวังแดง อำเภอตรอน</t>
  </si>
  <si>
    <t>ตรอน</t>
  </si>
  <si>
    <t>ผลิตเพาะพันธุ์ปลาและสัตวน์้า,ปล่อยพันธุ์ปลาและสัตว์น้ำ, ส่งเสริมการเลี้ยงสัตวน้ำ</t>
  </si>
  <si>
    <t>UTT04P004</t>
  </si>
  <si>
    <t>ฝึกอาชีพอุตสาหกรรมในครอบครัวและหัตถกรรม บ้านห้วยต้า ตำบลนางพญา อำเภอท่าปลา</t>
  </si>
  <si>
    <t>พ.ศ.2537</t>
  </si>
  <si>
    <t>กรมส่งเสริมอุตสาหกรรม</t>
  </si>
  <si>
    <t>UTT04P005</t>
  </si>
  <si>
    <t>ส่งเสริมการเลียงปลากดแก้วในกระชังตำบลนางพญา อำเภอท่าปลา</t>
  </si>
  <si>
    <t>พ.ศ.2538</t>
  </si>
  <si>
    <t>ส่งเสริมเลี้ยงปลากดแก้ว,ให้ความรู้ด้านการรักษาโรคปลา การให้อาหาร และการท้าความ สะอาดกระชังเลี้ยงปลา</t>
  </si>
  <si>
    <t>UTT04P006</t>
  </si>
  <si>
    <t xml:space="preserve">เพาะเลียงและขยายพันธุ์กบ ตำบลนางพญา อำเภอท่าปลา </t>
  </si>
  <si>
    <t xml:space="preserve">ส่งเสริมอาชีพ, เพาะขยายพันธุ์กบ </t>
  </si>
  <si>
    <t>UTT04P007</t>
  </si>
  <si>
    <t>ฝึกอาชีพอุตสาหกรรมในครอบครัวและหัตถกรรม บ้านนำไผ่ ตำบลงิวงาม อำเภอเมืองอุตรดิตถ์</t>
  </si>
  <si>
    <t>เมืองอุตรดิตถ์</t>
  </si>
  <si>
    <t>พ.ศ.2542</t>
  </si>
  <si>
    <t>UTT04P009</t>
  </si>
  <si>
    <t>ส่งเสริมศิลปาชีพอันเนื่องมาจากพระราชดำริบ้านห้วยตา</t>
  </si>
  <si>
    <t>ช่วยเหลือราษฎรให้มีแหล่งผลิตอาหารชุมชน เป็นแหล่งจ้าง แรงงาน และให้ความรู้ด้านการเกษตรที่ถูกต้องตามหลักวิชาการ ซึ่งราษฎร สามารถน้าไปปรับใช้ในที่ดิน</t>
  </si>
  <si>
    <t>UTT08P001</t>
  </si>
  <si>
    <t>พัฒนาคุณภาพชีวิตราษฎร บ้านห้วยต้า บ้านห้วยต้า ตำบลนางพญา อำเภอท่าปลา</t>
  </si>
  <si>
    <t>มีนาคม พ.ศ. 2534</t>
  </si>
  <si>
    <t>พัฒนาและส่งเสริมอาชีพทางการเกษตร, สร้างแหล่งผลิตอาหารในชุมชน</t>
  </si>
  <si>
    <t>UTT08P004</t>
  </si>
  <si>
    <t xml:space="preserve">ทดลองหมู่บ้านประมงบ้านห้วยเจริญ บ้านห้วยเจริญ ตำบลผาเลือด อำเภอท่าปลา </t>
  </si>
  <si>
    <t>เลี้ยงปลาทับทิมในกระชัง</t>
  </si>
  <si>
    <t>UTI02P001</t>
  </si>
  <si>
    <t>พลิกฟื้นธนาคารควายไถนา บ้านสวนขวัญ ตำบลตลุกดู่ อำเภอทัพทัน</t>
  </si>
  <si>
    <t>ทัพทัน</t>
  </si>
  <si>
    <t>14 สิงหาคม พ.ศ. 2551</t>
  </si>
  <si>
    <t>จัดหากระบือ, ฝึกอบรมเกษตรกร, สนับสนุนการปลูกพืชผักสวนครัว, การประมง และการปศุสัตว์</t>
  </si>
  <si>
    <t>สำนักงานปลัดกระทรวงเกษตรและสหกรณ์, สำนักงานปฏิรูปที่ดินเพื่อเกษตรกรรม, สำนักงานปศุสัตว์จังหวัดอุทัยธานี, กรมปศุสัตว์ กรมพัฒนาที่ดิน, กรมการข้าว กรมส่งเสริมการเกษตร, กรมประมง กรมตรวจบัญชีสหกรณ์</t>
  </si>
  <si>
    <t>UBN01P006</t>
  </si>
  <si>
    <t xml:space="preserve">อ่างเก็บน้ำห้วยหินกอง บ้านหนองกบ ตำบลคอแลน อำเภอบุณฑริก	</t>
  </si>
  <si>
    <t>บุณฑริก</t>
  </si>
  <si>
    <t xml:space="preserve">16 พฤศจิกายน พ.ศ. 2537	</t>
  </si>
  <si>
    <t xml:space="preserve">ก่อสร้างทำนบดิน อาคารประกอบช่วยเหลือราษฎร 12 หมู่บ้าน ประมาณ 1,672 ครอบครัว โดยมีพื้นที่รับประโยชน์ 7,000 ไร่         </t>
  </si>
  <si>
    <t xml:space="preserve">กรมชลประทาน </t>
  </si>
  <si>
    <t>UBN01P007</t>
  </si>
  <si>
    <t xml:space="preserve">ขุดลอกหนองชำแรด ตำบลโดมประดิษฐ์ อำเภอน้ำยืน	</t>
  </si>
  <si>
    <t>น้ำยืน</t>
  </si>
  <si>
    <t xml:space="preserve">1 ธันวาคม พ.ศ. 2538	</t>
  </si>
  <si>
    <t xml:space="preserve">ขุดลอกหนอง 798 เมตร พร้อมอาคารประกอบ 5 แห่ง ช่วยเหลือราษฎร 346 ครัวเรือน พื้นที่รับประโยชน์ 1,920 ไร่         </t>
  </si>
  <si>
    <t>UBN01P008</t>
  </si>
  <si>
    <t xml:space="preserve">ขุดลอกหนองแวงยาว ตำบลโดมประดิษฐ์ อำเภอน้ำยืน	</t>
  </si>
  <si>
    <t xml:space="preserve">ขุดลอกหนอง ยาว 887 เมตร พร้อมอาคารประกอบ 7 แห่ง ช่วยเหลือราษฎรจำนวน 125 ครอบครัว ประมาณ 800 คน ได้มีน้ำไว้ใช้เพื่อการเกษตรกรรมและอุปโภคบริโภค        </t>
  </si>
  <si>
    <t>UBN01P009</t>
  </si>
  <si>
    <t xml:space="preserve">ขุดลอกหนองอาจอย ตำบลโดมประดิษฐ์ อำเภอน้ำยืน	</t>
  </si>
  <si>
    <t xml:space="preserve">ขุดลอกหนองน้ำธรรมชาติ ให้เป็นแหล่งเก็บกักน้ำได้มากขึ้น ช่วยเหลือราษฎร 40 ครอบครัว จำนวน 200 คน ได้มีน้ำไว้ใช้เพื่อการเกษตรกรรม และอุปโภค บริโภค346 ครัวเรือน พื้นที่รับประโยชน์ 1,920 ไร่ 	</t>
  </si>
  <si>
    <t>UBN01P010</t>
  </si>
  <si>
    <t xml:space="preserve">ขุดลอกหนองน้ำก่ำ (หนองแวง) ตำบลโดมประดิษฐ์ อำเภอน้ำยืน	</t>
  </si>
  <si>
    <t xml:space="preserve">ช่วยเหลือราษฎร 60 ครัวเรือน จำนวน 300 คน ในการเพาะปลูก เลี้ยงสัตว์ ประมง และอุปโภค บริโภค </t>
  </si>
  <si>
    <t>UBN01P011</t>
  </si>
  <si>
    <t xml:space="preserve">ขุดลอกหนองบก ตำบลโดมประดิษฐ์ อำเภอน้ำยืน	</t>
  </si>
  <si>
    <t xml:space="preserve">ขุดลอกหนองบกเป็นแหล่งน้ำ ขนาดความจุ 71,500 ลูกบาศก์เมตร เพื่อสนับสนุนพื้นที่การเกษตรช่วยเหลือราษฎร จำนวน 30 ครอบครัว 140 คน 	</t>
  </si>
  <si>
    <t>UBN01P012</t>
  </si>
  <si>
    <t xml:space="preserve">ขุดลอกหนองพอุง ตำบลโดมประดิษฐ์ อำเภอน้ำยืน	</t>
  </si>
  <si>
    <t xml:space="preserve">ขุดลอกหนองพองยาว 460 เมตร พร้อมอาคารประกอบ 4 แห่ง	สามารถช่วยเหลือราษฎรในการทำการเกษตรและอุปโภคบริโภค จำนวน 36 ครอบครัว ราษฎร 180 คน </t>
  </si>
  <si>
    <t>UBN01P013</t>
  </si>
  <si>
    <t xml:space="preserve">ขุดลอกหนองยอดข่า ตำบลโดมประดิษฐ์ อำเภอน้ำยืน	</t>
  </si>
  <si>
    <t xml:space="preserve">ขุดลอกหนองยอดข่า ยาว 10.77 เมตร พร้อมอาคารประกอบ 2 แห่ง ช่วยเหลือราษฎร จำนวน 25 ครอบครัว 150 คน ได้มีน้ำไว้ใช้เพื่อการเกษตรและอุปโภคบริโภค	</t>
  </si>
  <si>
    <t>UBN01P014</t>
  </si>
  <si>
    <t>ระบบส่งน้ำห้วยวังใหญ่ ตำบลโดมประดิษฐ์ อำเภอน้ำยืน</t>
  </si>
  <si>
    <t xml:space="preserve">สร้างคลองส่งน้ำพร้อมอาคารประกอบทำให้รษฎรจำนวน 8 หมู่บ้าน จำนวน 8,301 คน 1,167 ครัวเรือน มีน้ำใช้ในการอุปโภค บริโภค และทำการเกษตรได้ตลอดปี </t>
  </si>
  <si>
    <t>UBN01P015</t>
  </si>
  <si>
    <t xml:space="preserve">ฝายห้วยทราย ตำบลนาโพธิ์กลาง อำเภอโขงเจียม	</t>
  </si>
  <si>
    <t>โขงเจียม</t>
  </si>
  <si>
    <t xml:space="preserve">22 พฤศจิกายน พ.ศ. 2539	</t>
  </si>
  <si>
    <t xml:space="preserve">ช่วยให้ราษฎร จำนวน 150 ครัวเรือน 770 คน มีน้ำใช้สำหรับอุปโภค บริโภค เลี้ยงสัตว์ การประมง และทำการเกษตรได้ตลอดปี </t>
  </si>
  <si>
    <t>UBN01P016</t>
  </si>
  <si>
    <t xml:space="preserve">ฝายห้วยโพธิ์ ตำบลนาโพธิ์กลาง อำเภอโขงเจียม	</t>
  </si>
  <si>
    <t xml:space="preserve">ช่วยให้ราษฎร จำนวน 200 ครัวเรือน 1,000 คน จาก 2 หมู่บ้านมีแหล่งน้ำใช้สำหรับเพาะปลูก เลี้ยงสัตว์ และอุปโภค บริโภคได้ตลอดปี </t>
  </si>
  <si>
    <t>UBN01P017</t>
  </si>
  <si>
    <t xml:space="preserve">จัดหาแหล่งน้ำบ้านยางน้อย บ้านยางน้อย ตำบลก่อเอ้ อำเภอเขื่องใน	</t>
  </si>
  <si>
    <t>เขื่องใน</t>
  </si>
  <si>
    <t xml:space="preserve">เจาะบ่อน้ำบาดาล จำนวน 11 บ่อ เพื่อใช้ในการอุปโภคบริโภค        </t>
  </si>
  <si>
    <t xml:space="preserve">กรมทรัพยากรน้ำบาดาล </t>
  </si>
  <si>
    <t>UBN01P018</t>
  </si>
  <si>
    <t xml:space="preserve">จัดหาแหล่งน้ำส่งเสริมศิลปาชีพ บ้านยางน้อย (ให้ฟาร์มฯ) บ้านยางน้อย ตำบลก่อเอ้ อำเภอเขื่องใน	</t>
  </si>
  <si>
    <t xml:space="preserve">ใช้ในกิจกรรมภายในโครงการ สนับสนุนน้ำให้ฟาร์มตัวอย่าง </t>
  </si>
  <si>
    <t>UBN01P019</t>
  </si>
  <si>
    <t>ฝายห้วยแซะ ตำบลนาโพธิ์กลาง อำเภอโขงเจียม</t>
  </si>
  <si>
    <t>ช่วยให้ราษฎร หมู่บ้านนาโพธิ์เหนือและหมู่บ้านใกล้เคียง จำนวน 150 ครัวเรือน 770 คน มีน้ำใช้สำหรับอุปโภค-บริโภค เลี้ยงสัตว์การประมง และทำการเกษตรได้ตลอดปี งานรับผิดชอบ : กรมชลประทาน</t>
  </si>
  <si>
    <t>ช่วยให้ราษฎร หมู่บ้านนาโพธิ์เหนือและหมู่บ้านใกล้เคียง จำนวน 150 ครัวเรือน 770 คน มีน้ำใช้สำหรับอุปโภค-บริโภค เลี้ยงสัตว์การประมง และทำการเกษตรได้ตลอดปี</t>
  </si>
  <si>
    <t>UBN01P020</t>
  </si>
  <si>
    <t>ขุดลอกหนองห้วยใหญ่ และอาคารประกอบ บ้านตาเอ็ม ตำบลตาเกา อำเภอน้ำขุ่น</t>
  </si>
  <si>
    <t>น้ำขุ่น</t>
  </si>
  <si>
    <t>22 พฤศจิกายน พ.ศ. 2541</t>
  </si>
  <si>
    <t>ขุดลอกหนองห้วยใหญ่ ยาว 1,100 เมตร กว้าง 15 เมตร พร้อมอาคารระบายน้ำล้น 150 ครัวเรือน 1,200 คน ครอบคลุมพื้นที่การเกษตร 300 ไร่ งานรับผิดชอบ : กรมชลประทาน</t>
  </si>
  <si>
    <t>150 ครัวเรือน 1,200 คน ครอบคลุมพื้นที่การเกษตร 300 ไร่</t>
  </si>
  <si>
    <t>UBN01P021</t>
  </si>
  <si>
    <t>อ่างเก็บน้ำห้วยซึ่ง ตำบลนาโพธิ์กลาง อำเภอโขงเจียม</t>
  </si>
  <si>
    <t>22 ธันวาคม พ.ศ. 2541</t>
  </si>
  <si>
    <t>ช่วยให้ราษฎรหมู่บ้านทุ่งนาเมือง หมู่ที่ 6 จำนวน 110 ครัวเรือน 550 คน และหมู่บ้านใกล้เคียง มีแหล่งน้ำใช้สำหรับเพาะปลูก เลี้ยงสัตว์และอุปโภค-บริโภค ได้ตลอดปี งานรับผิดชอบ : กรมชลประทาน</t>
  </si>
  <si>
    <t>ช่วยให้ราษฎรหมู่บ้านทุ่งนาเมือง หมู่ที่ 6 จำนวน 110 ครัวเรือน 550 คน และหมู่บ้านใกล้เคียง มีแหล่งน้ำใช้สำหรับเพาะปลูก เลี้ยงสัตว์และอุปโภค-บริโภค ได้ตลอดปี</t>
  </si>
  <si>
    <t>UBN01P022</t>
  </si>
  <si>
    <t>จัดหาน้ำช่วยเหลือโครงการฟาร์มตัวอย่างฯ บ้านยางน้อย ตำบลก่อเอ้ อำเภอเขื่องใน</t>
  </si>
  <si>
    <t>23 พฤศจิกายน พ.ศ. 2544</t>
  </si>
  <si>
    <t>มีน้ำใช้เพื่อการอุปโภค-บริโภค ตลอดจนน้ำใช้ในการเพาะปลูกและเลี้ยงสัตว์ งานรับผิดชอบ : กรมชลประทาน</t>
  </si>
  <si>
    <t>มีน้ำใช้เพื่อการอุปโภค-บริโภค ตลอดจนน้ำใช้ในการเพาะปลูกและเลี้ยงสัตว์</t>
  </si>
  <si>
    <t>UBN01P023</t>
  </si>
  <si>
    <t>จัดหาแหล่งน้ำโครงการส่งเสริมศิลปาชีพบ้านยางน้อย บ้านยางน้อย ตำบลก่อเอ้ อำเภอเขื่องใน</t>
  </si>
  <si>
    <t>ขุดสระเก็บน้ำความจุ 221,000 ลูกบาศก์เมตร ก่อสร้างระบบกระจายน้ำความยาว 1,844 เมตร และ 5,672 เมตร 177 ไร่ งานรับผิดชอบ : กรมชลประทาน</t>
  </si>
  <si>
    <t>177 ไร่</t>
  </si>
  <si>
    <t>UBN01P024</t>
  </si>
  <si>
    <t>จัดหาแหล่งน้ำช่วยเหลือสมาชิกโครงการบ้านนักรบไทย ตำบลบุ่งมะแลง อำเภอสว่างวีระวงศ์</t>
  </si>
  <si>
    <t>สว่างวีระวงศ์</t>
  </si>
  <si>
    <t>มีน้ำใช้เพื่อการอุปโภค-บริโภค ตลอดจนน้ำใช้ในการเพาะปลูก 20 ไร่ และเลี้ยงสัตว์ งานรับผิดชอบ : กรมชลประทาน</t>
  </si>
  <si>
    <t>มีน้ำใช้เพื่อการอุปโภค-บริโภค ตลอดจนน้ำใช้ในการเพาะปลูก 20 ไร่ และเลี้ยงสัตว์</t>
  </si>
  <si>
    <t>UBN01P025</t>
  </si>
  <si>
    <t>อ่างเก็บน้ำคำหมากใหญ่ ตำบลคอแสง อำเภอบุณฑริก</t>
  </si>
  <si>
    <t>16 พฤศจิกายน พ.ศ. 2537</t>
  </si>
  <si>
    <t>จะทำให้ราษฎร 2 หมู่บ้าน จำนวน 317 ครัวเรือน หรือ 1,200 คน มีน้ำใช้เพื่อการอุปโภค-บริโภค ตลอดจนน้ำใช้ในการเพาะปลูกและเลี้ยงสัตว์</t>
  </si>
  <si>
    <t>UBN04P001</t>
  </si>
  <si>
    <t>ส่งเสริมศิลปาชีพในสมเด็จพระนางเจ้าฯ พระบรมราชินีนาถ อำเภอบุณฑริก บ้านสมพรรัตน์ ตำบลหนองสะโน อำเภอบุณฑริก</t>
  </si>
  <si>
    <t>16 พฤศจิกายน พ.ศ.2537</t>
  </si>
  <si>
    <t>เพื่อหาอาชีพเสริมเพิ่มรายได้หลักให้แก่ราษฎรที่ประสบปัญหาในการเพาะปลูก, เพื่อธำรงรักษาและฟื้นฟูหัตถกรรมแบบไทยโบราณให้กลับมาแพร่หลาย (การทอผ้าไหมมัดหมี่, การทอผ้าแพรวา,การจักสาน, การทำเครื่องถมเงินและทอง</t>
  </si>
  <si>
    <t>องค์การบริหารส่วนจังหวัด กองทัพภาคที่ 2</t>
  </si>
  <si>
    <t>UBN04P002</t>
  </si>
  <si>
    <t>ส่งเสริมศิลปาชีพในสมเด็จพระนางเจ้าฯ พระบรมราชินีนาถ บ้านเวินบึก บ้านเวินบึก ตำบลโขงเจียม อำเภอโขงเจียม</t>
  </si>
  <si>
    <t>30 พฤศจิกายน พ.ศ.2538</t>
  </si>
  <si>
    <t>เพื่อหาอาชีพเสริมเพิ่มรายได้หลักให้แก่ราษฎรที่ประสบปัญหาในการเพาะปลูก, เพื่อธำรงรักษาและฟื้นฟูหัตถกรรมแบบไทยโบราณให้กลับมาแพร่หลาย (การทอผ้าไหมมัดหมี่,การทอผ้าแพรวา,การจักสาน, การทำเครื่องถมเงินและทอง</t>
  </si>
  <si>
    <t>UBN04P003</t>
  </si>
  <si>
    <t>ส่งเสริมศิลปาชีพฯบ้านยางน้อย บ้านยางน้อย ตำบลก่อเอ้ อำเภอเขื่องใน</t>
  </si>
  <si>
    <t>22 พฤศจิกายน พ.ศ.2539</t>
  </si>
  <si>
    <t>งานศิลปาชีพ จำนวน 11 กิจกรรม (ทอผ้าไหม,ดอกไม้ประดิษฐ์,ตัดเย็บเสื้อผ้า,ตีเหล็ก เฟอร์นิเจอร์,ชุบเงิน-ชุบทอง, เครื่องปั้นดินเผา,หล่อทองเหลือง, ช่างปูน ช่างเชื่อม, ทำผ้าบาติก)งานอนุรักษ์ป่าไม้</t>
  </si>
  <si>
    <t>กองทัพบก กองพันภาคที่ 2 การไฟฟ้าส่วนภูมิภาค กรมหม่อนไหม (ส่งเสริมอาชีพด้านหม่อนไหม)</t>
  </si>
  <si>
    <t>UBN04P004</t>
  </si>
  <si>
    <t>ส่งเสริมศิลปาชีพในสมเด็จพระนางเจ้าฯ พระบรมราชินีนาถ หมู่บ้านนักรบไทย บ้านโนนกุหลาบ ตำบลบุ่งมะแลง อำเภอสว่างวีระวงศ์</t>
  </si>
  <si>
    <t>16 กรกฎาคม พ.ศ.2540</t>
  </si>
  <si>
    <t>เพื่อหาอาชีพเสริมเพิ่มรายได้หลักให้แก่ราษฎรที่ประสบปัญหาในการเพาะปลูก, เพื่อธำรงรักษาและฟื้นฟูหัตถกรรมแบบไทยโบราณให้กลับมาแพร่หลาย (การทอผ้าไหมมัดหมี่, การทอผ้าแพรวา</t>
  </si>
  <si>
    <t>องค์การบริหารส่วนจังหวัด</t>
  </si>
  <si>
    <t>UBN04P005</t>
  </si>
  <si>
    <t>ส่งเสริมศิลปาชีพในสมเด็จพระนางเจ้าฯพระบรมราชินีนาถ บ้านหนองผักแว่น บ้านหนองผักแว่น ตำบลสารภี อำเภอโพธิ์ไทร</t>
  </si>
  <si>
    <t>โพธิ์ไทร</t>
  </si>
  <si>
    <t>23 พฤศจิกายน พ.ศ.2542</t>
  </si>
  <si>
    <t>เพื่อหาอาชีพเสริมเพิ่มรายได้หลักให้แก่ราษฎรที่ประสบ ปัญหาในการเพาะ ปลูก, เพื่อธำรงรักษา และฟื้นฟูหัตถกรรมแบบไทยโบราณให้ กลับมาแพร่หลาย การทอผ้าไหมมัดหมี่, การทอผ้าแพรวา, การจักสาน 25 ครัวเรือน 75 คน</t>
  </si>
  <si>
    <t>กองทัพภาคที่ 2 องค์การบริหารส่วนจังหวัด</t>
  </si>
  <si>
    <t>UBN04P006</t>
  </si>
  <si>
    <t>ฟาร์มตัวอย่างบ้านยางน้อย บ้านยางน้อย ตำบลก่อเอ้ อำเภอเขื่องใน</t>
  </si>
  <si>
    <t>7 พฤศจิกายน พ.ศ.2546</t>
  </si>
  <si>
    <t>จัดทำแปลงสาธิต และแปลงเรียนรู้ด้านการเกษตรพอเพียง และเกษตรปลอดภัย จากสารพิษสำหรับ เป็นแหล่งเรียนรู้และฝึกปฏิบัติของ เกษตรกรในบริเวณพื้นที่ฟาร์มและ เกษตรกรทั่วไป</t>
  </si>
  <si>
    <t>กรมส่งเสริมการเกษตร กรมวิชาการเกษตร</t>
  </si>
  <si>
    <t>UBN04P007</t>
  </si>
  <si>
    <t>ฟาร์มตัวอย่างตามพระราชดำริ บ้านยางน้อยใน สมเด็จพระนางเจ้าฯ พระบรมราชินีนาถ จังหวัดอุบลราชธานี บ้านยางน้อย ตำบลก่อเอ้ อำเภอเขื่องใน</t>
  </si>
  <si>
    <t>2 กุมภาพันธ์ พ.ศ.2547</t>
  </si>
  <si>
    <t>การเกษตรแบบผสมผสาน โดยนำหลาย ๆ หลักการมาปรับใช้เพื่อมุ่งสู่เกษตรธรรมชาติที่ไม่ใช้ ปุ๋ยเคมี ไม่ใช่สารเคมีทาง การเกษตรทุก ชนิด เน้นการปรับปรุงดินให้มีพลังงาน ในการเพาะปลูกเหมือน กับดินในป่าที่มี ความอุดมสมบูรณ์ตามธรรมชาติโดยนำ</t>
  </si>
  <si>
    <t>สำนักพระราชวัง กรมปศุสัตว์ กรมประมง กรมส่งเสริมการเกษตร</t>
  </si>
  <si>
    <t>UBN04P008</t>
  </si>
  <si>
    <t>ศูนย์การพัฒนาพื้นที่ชายแดน บ้านค้อ-บ้านแปดอุ้ม ตำบลโคมประดิษฐ์ อำเภอน้ำยืน</t>
  </si>
  <si>
    <t>UBN04P009</t>
  </si>
  <si>
    <t>โครงการข้าวกล้องปรุงเบญจกระยาทิพย์ แรกผลิ 6 ตามโครงการส่งเสริมศิลปาชีพในสมเด็จพระนางเจ้าฯพระบรมราชินีนาถ บ้านยางน้อย ตำบลก่อเอ้ อำเภอเขื่องใน</t>
  </si>
  <si>
    <t>พ.ศ.2547</t>
  </si>
  <si>
    <t>วิจัยผสมพันธุ์ข้าว เพื่อเสริมภูมิต้านทาน</t>
  </si>
  <si>
    <t>กองทัพอากาศ</t>
  </si>
  <si>
    <t>UBN06P001</t>
  </si>
  <si>
    <t>ก่อสร้างระบบประปาส่งเสริมศิลปาชีพบ้านยางน้อย บ้านยางน้อย ตำบลก่อเอ้ อำเภอเขื่องใน</t>
  </si>
  <si>
    <t>ก่อสร้างระบบประปาขนาด 12 ลูกบาศก์เมตร จำนวน 2 ระบบ พร้อมติดตั้งระบบกรองสนิมเหล็ก</t>
  </si>
  <si>
    <t>UBN07P001</t>
  </si>
  <si>
    <t>โรงเรียนเบ็ตตี้ดูเมน 2 ช่องเม็ก ตำบลช่องเม็ก อำเภอสิรินธร</t>
  </si>
  <si>
    <t>สิรินธร</t>
  </si>
  <si>
    <t>2 กุมภาพันธ์ พ.ศ.2542</t>
  </si>
  <si>
    <t>เจาะบ่อน้ำบาดาล จำนวน 11 บ่อ และระบบปรับปรุงคุณภาพน้ำบาดาล จำนวน 1 ระบบ</t>
  </si>
  <si>
    <t>UBN08P003</t>
  </si>
  <si>
    <t>โครงการเศรษฐกิจพอเพียงเฉพาะ พื้นที่ป่าดงนาทาม จังหวัดอุบลราชธานี หลัก กม.ที่ 4 ค่ายสรรพสิทธิประสงค์ อำเภอวารินชำราบ</t>
  </si>
  <si>
    <t>วารินชำราบ</t>
  </si>
  <si>
    <t>16 ธันวาคม พ.ศ.2541</t>
  </si>
  <si>
    <t>เลี้ยงปลาในบ่อพลาสติก 800 บ่อเลี้ยงกบในบ่อพลาสติก 800 บ่อ, เลี้ยงสัตว์ปีก ปลูกพืชผักสวนครัว800 ครัวเรือน</t>
  </si>
  <si>
    <t>ATG01P003</t>
  </si>
  <si>
    <t>จัดหาแหล่งน้ำช่วยเหลือฟาร์มตัวอย่างบ้านยางกลาง บ้านยางกลาง ตำบลสีบัวทอง อำเภอแสวงหา</t>
  </si>
  <si>
    <t>แสวงหา</t>
  </si>
  <si>
    <t>พ.ศ.2550</t>
  </si>
  <si>
    <t>สระเก็บน้ำ, สถานีสูบน้ำและระบบส่งน้ำ</t>
  </si>
  <si>
    <t>1,035 ไร่</t>
  </si>
  <si>
    <t>ATG04P001</t>
  </si>
  <si>
    <t>ฝึกอาชีพตุ๊กตาชาววังบ้านบางเสด็จ ตำบลบางเสด็จ อำเภอป่าโมก</t>
  </si>
  <si>
    <t>ป่าโมก</t>
  </si>
  <si>
    <t>มกราคม 2519</t>
  </si>
  <si>
    <t>การรวมกลุ่มในรูปสหกรณ์ซึ่งจะจัดให้สมาชิกปั้นตุ๊กตาชาววังและจัดจำหน่าย</t>
  </si>
  <si>
    <t>เป็นอาชีพเสริมให้แก่ราษฎร</t>
  </si>
  <si>
    <t>กรมการพัฒนาชุมชน</t>
  </si>
  <si>
    <t>ATG04P002</t>
  </si>
  <si>
    <t>ฟาร์มตัวอย่างบ้านหนองระหารจีน บ้านหนองระหารจีน ตำบลบ้านอิฐ อำเภอเมือง</t>
  </si>
  <si>
    <t>เมืองอ่างทอง</t>
  </si>
  <si>
    <t>10 ตุลาคม 2549</t>
  </si>
  <si>
    <t>ดำเนินงานตามโครงการฟาร์มตัวอย่างส่งเสริมอาชีพ</t>
  </si>
  <si>
    <t>เป็นแหล่งอาชีพเสริมให้แก่ราษฎรได้มีงานทำและมีรายได้มากขึ้น</t>
  </si>
  <si>
    <t>สำนักงานปลัดกระทรวงเกษตรและสหกรณ์, สำนักราชเลขาธิการ, กรมปศุสัตว์, กรมส่งเสริมการเกษตร</t>
  </si>
  <si>
    <t>ATG04P003</t>
  </si>
  <si>
    <t>ฟาร์มตัวอย่างบ้านยางกลาง ตำบลสีบัวทอง อำเภอแสวงหา ฟื้นฟูสภาพป่า</t>
  </si>
  <si>
    <t>28 ธันวาคม 2549</t>
  </si>
  <si>
    <t>ดำเนินงานตามโครงการฟาร์มตัวอย่าง ส่งเสริมอาชีพ สิ่งแวดล้อม</t>
  </si>
  <si>
    <t>สำนักงานปลัดกระทรวงเกษตรและสหกรณ์, สำนักราชเลขาธิการ, กรมป่าไม้, กรมวิชาการเกษตร, กรมปศุสัตว์, กรมหม่อนไหม, กรมส่งเสริมการเกษตร, กรมการข้าว</t>
  </si>
  <si>
    <t>ATG08P001</t>
  </si>
  <si>
    <t>สำนักงานปลัดกระทรวงเกษตรและสหกรณ์, สำนักราชเลขาธิการ</t>
  </si>
  <si>
    <t>ATG08P002</t>
  </si>
  <si>
    <t>ฟาร์มตัวอย่างบ้านยางกลาง ฟื้นฟูสภาพป่า จัดทำแปลงสาธิต</t>
  </si>
  <si>
    <t>สำนักงานปลัดกระทรวงเกษตรและสหกรณ์, สำนักราชเลขาธิการ, กรมป่าไม้</t>
  </si>
  <si>
    <t>ATG08P003</t>
  </si>
  <si>
    <t>ช่วยเหลือผู้ประสบอุทกภัย บ้านโพสะ สร้างศาลาเอนกประสงค์ ปรับปรุงหนองคลองล้นพร้อมขุดลอกคลอง 2 สาย ก่อสร้างถนน บ้านโพสะ หมู่ที่ 8 ตำบลโพสะ อำเภอเมือง</t>
  </si>
  <si>
    <t>พัฒนาแหล่งน้ำ คมนาคมสื่อสาร</t>
  </si>
  <si>
    <t>กรมชลประทาน, กรมทางหลวงชนบท</t>
  </si>
  <si>
    <t>CRI01P004</t>
  </si>
  <si>
    <t>สระพักน้ำจากฝายห้วยผาลาด ตำบลป่าสักน้อย อำเภอเชียงแสน</t>
  </si>
  <si>
    <t>เชียงแสน</t>
  </si>
  <si>
    <t>21 กุมภาพันธ์ พ.ศ. 2543</t>
  </si>
  <si>
    <t>สระพักน้ำ</t>
  </si>
  <si>
    <t>CRI01P057</t>
  </si>
  <si>
    <t>จัดหาน้ำสนับสนุนสถานีทดลองเกษตรในพื้นที่สูง บ้านธารทอง ตำบลแม่เงิน อำเภอเชียงแสน</t>
  </si>
  <si>
    <t>16 มีนาคม 2546</t>
  </si>
  <si>
    <t>ก่อสร้างฝายทดน้ำ ประปาภูเขา</t>
  </si>
  <si>
    <t>2,000 ไร่ 71 ครัวเรือน</t>
  </si>
  <si>
    <t>CRI01P072</t>
  </si>
  <si>
    <t>ฝายแม่งาว บ้านปอกลาง ตำบลปอ อำเภอเวียงแก่น</t>
  </si>
  <si>
    <t>เวียงแก่น</t>
  </si>
  <si>
    <t>25 มีนาคม พ.ศ. 2539</t>
  </si>
  <si>
    <t>CRI01P073</t>
  </si>
  <si>
    <t>จัดหาน้ำสนับสนุนบ้านขุนห้วยไคร้ จัดหาแหล่งน้ำ เพื่อการเกษตรและอุปโภคบริโภคบ้านขุนห้วยไคร้ บ้านขุนห้วยไคร้ ตำบลตับเต่า อำเภอเทิง</t>
  </si>
  <si>
    <t>เทิง</t>
  </si>
  <si>
    <t>20 กุมภาพันธ์ พ.ศ. 2543</t>
  </si>
  <si>
    <t>ประปาภูเขา</t>
  </si>
  <si>
    <t>CRI01P074</t>
  </si>
  <si>
    <t>จัดหาน้ำสนับสนุนบ้านห้วยคุ บ้านห้วยคุ ตำบลปอ อำเภอเวียงแก่น</t>
  </si>
  <si>
    <t>600 ไร่ ราษฎร 66 ครัวเรือน</t>
  </si>
  <si>
    <t>CRI01P075</t>
  </si>
  <si>
    <t>จัดหาน้ำสนับสนุน บ้านห้วยหาน บ้านห้วยหาน ตำบลปอ อำเภอเวียงแก่น</t>
  </si>
  <si>
    <t>1,200 ไร่ ราษฎร 139 ครัวเรือน</t>
  </si>
  <si>
    <t>CRI01P076</t>
  </si>
  <si>
    <t>จัดหาน้ำสนับสนุนโครงการบ้านเล็กในป่าใหญ่ (บ้านอาข่าเก่า) บ้านอาข่า ตำบลป่าแดด อำเภอแม่สรวย</t>
  </si>
  <si>
    <t>แม่สรวย</t>
  </si>
  <si>
    <t>15 มีนาคม พ.ศ. 2545</t>
  </si>
  <si>
    <t>CRI01P077</t>
  </si>
  <si>
    <t>จัดหาน้ำสนับสนุนสถานีพัฒนาการเกษตรที่สูงฯ บ้านปางขอน ตำบลห้วยชมพู อำเภอเมืองเชียงราย</t>
  </si>
  <si>
    <t>เมืองเชียงราย</t>
  </si>
  <si>
    <t>13 มีนาคม พ.ศ. 2545</t>
  </si>
  <si>
    <t>2,500 ไร่ ราษฎร 69 ครัวเรือน</t>
  </si>
  <si>
    <t>CRI01P078</t>
  </si>
  <si>
    <t>กิจกรรมฝายทดน้ำ (สถานีเกษตรที่สูง บ้านห้วยหยวกป่าโซ) ตำบลแม่สลองใน อำเภอแม่ฟ้าหลวง</t>
  </si>
  <si>
    <t>แม่ฟ้าหลวง</t>
  </si>
  <si>
    <t>14 มกราคม พ.ศ. 2546</t>
  </si>
  <si>
    <t>4,000 ไร่ ราษฎร 155 ครัวเรือน</t>
  </si>
  <si>
    <t>CRI01P079</t>
  </si>
  <si>
    <t>จัดหาน้ำสนับสนุนสถานีพัฒนาการเกษตรที่สูงดอยบ่อ บ้านลอบือ ตำบลแม่ยาว อำเภอเมืองเชียงราย</t>
  </si>
  <si>
    <t>31 มกราคม พ.ศ. 2547</t>
  </si>
  <si>
    <t>CRI01P080</t>
  </si>
  <si>
    <t>จัดหาน้ำสนับสนุนสถานีทดลองเกษตรในพื้นที่สูง (ระยะที่ 1) บ้านลอบือ ตำบลแม่ยาว อำเภอเมืองเชียงราย</t>
  </si>
  <si>
    <t>ก่อสร้างฝาย/ประปาภูเขา</t>
  </si>
  <si>
    <t>1,500 ไร่ 178 ครัวเรือน</t>
  </si>
  <si>
    <t>CRI01P081</t>
  </si>
  <si>
    <t>จัดหาน้ำสนับสนุนสถานีพัฒนาการเกษตรพื้นที่สูง (ระยะที่ 2) บ้านลอบือ ตำบลแม่ยาว อำเภอเมืองเชียงราย</t>
  </si>
  <si>
    <t>พ.ศ. 2547</t>
  </si>
  <si>
    <t>ก่อสร้างฝาย/สระเก็บน้ำ ประปาภูเขา</t>
  </si>
  <si>
    <t>CRI01P082</t>
  </si>
  <si>
    <t>จัดหาน้ำสนับสนุนฟาร์ม ตัวอย่างบ้านร่มฟ้าทอง บ้านร่มฟ้าทอง ตำบลปอ อำเภอเวียงแก่น</t>
  </si>
  <si>
    <t>CRI01P083</t>
  </si>
  <si>
    <t>จัดหาน้ำสนับสนุน บ้านจะฟู บ้านจะฟู ตำบลแม่ยาว อำเภอเมืองเชียงราย</t>
  </si>
  <si>
    <t>25 เมษายน พ.ศ. 2549</t>
  </si>
  <si>
    <t>จัดหาน้ำสนับสนุนจากฝายทดน้ำ/ประปาภูเขา</t>
  </si>
  <si>
    <t>500 ไร่ 142 ครัวเรือน</t>
  </si>
  <si>
    <t>CRI01P084</t>
  </si>
  <si>
    <t>จัดหาน้ำสนับสนุน บ้านจะต่อเบอ บ้านจะต๋อเบอ ตำบลแม่ยาว อำเภอเมืองเชียงราย</t>
  </si>
  <si>
    <t>จัดหาน้ำสนับสนุนจากฝายทดน้ำ ประปาภูเขา</t>
  </si>
  <si>
    <t>650 ไร่/142 ครัวเรือน</t>
  </si>
  <si>
    <t>CRI01P092</t>
  </si>
  <si>
    <t>จัดหาน้ำสนับสนุนราษฎรบ้านทุ่งนาน้อย ตำบลเวียง อำเภอเชียงของ</t>
  </si>
  <si>
    <t>เชียงของ</t>
  </si>
  <si>
    <t>4 สิงหาคม พ.ศ. 2552</t>
  </si>
  <si>
    <t>ก่อสร้างฝายทดน้ำคอนกรีตเสริมเหล็กและท่อส่งน้ำ ยาว 4,292 เมตร พร้อมระบบ</t>
  </si>
  <si>
    <t>ส่งน้ำช่วยเหลือราษฎรในการอุปโภคบริโภค 197 ครัวเรือน และพื้นที่การเกษตร 500 ไร่ ได้อย่างเพียงพอ</t>
  </si>
  <si>
    <t>CRI01P104</t>
  </si>
  <si>
    <t>จัดหาน้ำสนับสนุนโครงการพัฒนาคุณภาพชีวิตชุมชนในพื้นที่อนุรักษ์ ตามแนวพระราชดำริ อำเภอเวียงป่าเป้า จังหวัดเชียงราย (โครงการฝายบ้านขุนลาวพร้อมระบบส่งน้ำ และโครงการฝายบ้านห้วยคุณพระพร้อมระบบส่งน้ำ)</t>
  </si>
  <si>
    <t>เวียงป่าเป้า</t>
  </si>
  <si>
    <t>7 มีนาคม 2554</t>
  </si>
  <si>
    <t xml:space="preserve">พัฒนาแหล่งน้ำ </t>
  </si>
  <si>
    <t>ส่งน้ำสนับสนุนพื้นที่ทำการเกษตรในฤดูฝนได้ 700 ไร่ และในฤดูแล้ง 250 ไร่</t>
  </si>
  <si>
    <t>CRI02P001</t>
  </si>
  <si>
    <t>เลี้ยงแพะนมเพื่อศึกษาวิจัยและขยายผลส่งเสริมเกษตรกรตามพระราชดำริ พื้นที่ภาคเหนือ</t>
  </si>
  <si>
    <t>CRI02P002</t>
  </si>
  <si>
    <t>สถานีพัฒนาการเกษตรที่สูงตามพระราชดำริบ้านสันติสุข บ้านขุนกำลัง</t>
  </si>
  <si>
    <t>ให้ความรู้ด้านการเกษตรตามหลักวิชา</t>
  </si>
  <si>
    <t>CRI03P001</t>
  </si>
  <si>
    <t>CRI03P002</t>
  </si>
  <si>
    <t>อาสาสมัครพิทักษ์ป่า จังหวัดเชียงราย</t>
  </si>
  <si>
    <t>22 ธันวาคม 2542</t>
  </si>
  <si>
    <t>ราษฎรในพื้นที่มีจิตสำนึกรักและหวงแหนป่าไม้</t>
  </si>
  <si>
    <t>CRI03P003</t>
  </si>
  <si>
    <t>คืนชีวิตกล้วยไม้ไทยไพรพฤกษ์ อันเนื่องมาจากพระราชดำริ</t>
  </si>
  <si>
    <t>สำนักงานคืนชีวิตกล้วยไม้ไทยไพรพฤกษ์ มหาวิทยาลัยแม่โจ้ กองทัพภาคที่ 3</t>
  </si>
  <si>
    <t>CRI03P004</t>
  </si>
  <si>
    <t>โครงการพัฒนาคุณภาพชีวิตชุมชนในพื้นที่อนุรักษ์อันเนื่องพระราชดำริ จังหวัดเชียงราย</t>
  </si>
  <si>
    <t>พัฒนาคุณภาพชีวิตชุมชน</t>
  </si>
  <si>
    <t>ทำให้ราษฎร จำนวน 7 หมู่บ้าน 3 ตำบล มีความรู้ในการประกอบอาชีพทางการเกษตรและมีรายได้ที่มั่นคงส่งผลให้มีคุณภาพชีวิตที่ดีขึ้นและยั่งยืน สร้างอาชีพเสริมเพิ่มอาชีพนอกภาคเกษตร ลดปัญหาการตัดไม้ทำลายป่าในพื้นที่อุทยานแห่งชาติฯ ให้คงความอุดมสมบูรณ์ตามธรรมชาติ ดังเดิม</t>
  </si>
  <si>
    <t>จังหวัดเชียงราย</t>
  </si>
  <si>
    <t>CRI03P006</t>
  </si>
  <si>
    <t>โครงการพัฒนาคุณภาพชีวิตชุมชนในพื้นที่อนุรักษ์ (เวียงป่าเป้า) อันเนื่องมาจากพระราชดำริ</t>
  </si>
  <si>
    <t>งานฟื้นฟูทรัพยากรป่าไม้โดยชุมชนมีส่วนร่วม</t>
  </si>
  <si>
    <t>ทำให้ราษฎร จำนวน 8 หมู่บ้าน 3 ตำบล 617 ครัวเรือน 1,841 คน มีความรู้ในการประกอบอาชีพทางการเกษตร และมีรายได้ที่มั่นคงส่งผลให้มีคุณภาพชีวิตที่ดีขึ้น</t>
  </si>
  <si>
    <t>CRI04P003</t>
  </si>
  <si>
    <t>โครงการอันเนื่องมาจากพระราชดำริ พื้นที่ดอยยาว-ดอยผาหม่น-ดอยผาจิ อำเภอเวียงแก่น</t>
  </si>
  <si>
    <t>20 กุมภาพันธ์ 2543</t>
  </si>
  <si>
    <t>สำนักราชเลขาธิการ กองทัพภาคที่ 3 กรมอุทยานแห่งชาติ สัตว์ป่า และพันธุ์พืช กรมปศุสัตว์ (สร้างรายได้ และเพิ่มอาหารโปรตีนจากสัตว์เพื่อบริโภคในครัวเรือน ให้มีชีวิตความเป็นอยู่ที่ดีขึ้น)</t>
  </si>
  <si>
    <t>CRI06P003</t>
  </si>
  <si>
    <t>สถานีพัฒนาการเกษตรที่สูงตามพระราชดำริดอยบ่อ (ปรับปรุงถนนบ้านกระเหรี่ยงรวมมิตรถึงบ้านลอบือ) บ้านกระเหรี่ยงรวมมิตรถึงบ้านลอบือ หมู่ที่ 13 ตำบลแม่ยาว อำเภอเมือง</t>
  </si>
  <si>
    <t>31 มกราคม 2547</t>
  </si>
  <si>
    <t>ปรับปรุงถนนบ้านกระเหรี่ยงรวมมิตรถึงบ้านลอบือ เป็นถนนคอนกรีตเสริมเหล็ก ขนาดผิวจราจรกว้าง 3 เมตร หนา 0.15 เมตร ระยะทาง 1,287 เมตร</t>
  </si>
  <si>
    <t>ราษฎรจำนวน 128 ครัวเรือน รวม 637 คน มีเส้นทางคมนาคมที่สะดวก</t>
  </si>
  <si>
    <t>CRI06P004</t>
  </si>
  <si>
    <t>โครงการสถานีพัฒนาการเกษตรที่สูงตามพระราดำริ บ้านธารทอง บ้านธารทอง หมู่ที่ 11 ตำบลแม่เงิน อำเภอเชียงแสน (กิจกรรมก่อสร้างถนน)</t>
  </si>
  <si>
    <t>ก่อสร้างถนนอินเดีย เป็นถนนคอนกรีตเสริมเหล็ก จำนวน 2 ช่องทาง กว้างช่องทางละ 1 เมตร หนา 0.15 เมตร ระยะทางยาว 3,000 เมตร</t>
  </si>
  <si>
    <t>ราษฎรในพื้นที่สามารถใช้เส้นทางในการสัญจร รวมทั้งขนส่งผลิตผลทางการเกษตรได้ และการติดต่อสื่อสารเกิดความคล่องตัวยิ่งขึ้น</t>
  </si>
  <si>
    <t>CRI08P001</t>
  </si>
  <si>
    <t>พื้นที่ดอยยาว ดอยผาหม่น ดอยผาจิ บ้านร่มฟ้าไทย ตำบลตับเต่า อำเภอเทิง</t>
  </si>
  <si>
    <t xml:space="preserve">ลักษณะโครงการ : ช่วยเหลือราษฎรให้มีคุณภาพชีวิตและความเป็นอยู่ที่ดีขึ้น </t>
  </si>
  <si>
    <t>จทบ.พย. กองทัพภาคที่ 3, กรมพัฒนาที่ดิน, กรมวิชาการเกษตร, กรมปศุสัตว์</t>
  </si>
  <si>
    <t>CRI08P002</t>
  </si>
  <si>
    <t>บ้านเล็กในป่าใหญ่ตามพระราชดำริ บ้านห้วยหญ้าไซ ตำบลป่าแดด อำเภอแม่สรวย</t>
  </si>
  <si>
    <t xml:space="preserve">ลักษณะโครงการ : สิ่งแวดล้อม </t>
  </si>
  <si>
    <t>กองทัพภาคที่ 3 กรมอุทยานแห่งชาติฯ, กรมพัฒนา พลังงานทดแทนฯ, กรมส่งเสริม การเกษตร, กรมปศุสัตว์, กรมพัฒนาที่ดิน กรมประมง</t>
  </si>
  <si>
    <t>CRI08P003</t>
  </si>
  <si>
    <t>สถานีพัฒนาการเกษตรที่สูง ตามพระราชดำริบ้านปางขอน บ้านปางขอน ตำบลห้วยชมพู อำเภอเมืองเชียงราย</t>
  </si>
  <si>
    <t>พ.ศ. 2545</t>
  </si>
  <si>
    <t>จัดตั้งสถานีพัฒนาการเกษตรที่สูง/ให้ความรู้แก่ราษฎร</t>
  </si>
  <si>
    <t>กรมอุทยานแห่งชาติ สัตว์ป่า และพันธุ์พืช กรมวิชาการเกษตร, กรมส่งเสริมการเกษตร กรมพัฒนาที่ดิน สำนักงานส่งเสริมการศึกษานอกระบบ กองทัพภาคที่ 3 กรมปศุสัตว์ กรมประมง</t>
  </si>
  <si>
    <t>CRI08P004</t>
  </si>
  <si>
    <t>สถานีพัฒนาการเกษตรที่สูง ตามพระราชดำริห้วยหยวก ป่าโซ บ้านห้วยหยวกป่าโซ ตำบลแม่สลองใน อำเภอแม่ฟ้าหลวง</t>
  </si>
  <si>
    <t>จัดตั้งสถานีพัฒนาการเกษตรที่สูง/ให้ความรู้แก่ราษฎรในการประกอบอาชีพ</t>
  </si>
  <si>
    <t>กรมอุทยานแห่งชาติ สัตว์ป่า และพันธุ์พืช กรมพัฒนาพลังงานทดแทน กรมวิชาการเกษตร กรมส่งเสริมการเกษตร สำนักงานส่งเสริมการศึกษานอกระบบ กองทัพภาคที่ 3 กรมปศุสัตว์ กรมประมง</t>
  </si>
  <si>
    <t>CRI08P005</t>
  </si>
  <si>
    <t>สถานีพัฒนาการเกษตรที่สูง ตามพระราชดำริธารทอง บ้านธารทอง ตำบลแม่เงิน อำเภอเชียงแสน</t>
  </si>
  <si>
    <t>จัดตั้งสถานีพัฒนาการเกษตรที่สูง/ให้ความรู้แก่ ราษฎรในการประกอบอาชีพ</t>
  </si>
  <si>
    <t>กรมอุทยานแห่งชาติ สัตว์ป่า และพันธุ์พืช กรมวิชาการเกษตร กรมส่งเสริมการเกษตร กรมพัฒนาที่ดิน สำนักงานส่งเสริมการศึกษานอกระบบ กองทัพภาคที่ 3 กรมปศุสัตว์ กรมการข้าว กรมประมง</t>
  </si>
  <si>
    <t>CRI08P006</t>
  </si>
  <si>
    <t>สถานีพัฒนาการเกษตรที่สูง ตามพระราชดำริดอยบ่อ บ้านดอยบ่อ บ้านลอบือ ตำบลแม่ยาว อำเภอเมืองเชียงราย</t>
  </si>
  <si>
    <t>จัดตั้งสถานีพัฒนาการเกษตรที่สูง/ให้ให้ความรู้แก่ ราษฎรในการประกอบอาชีพ</t>
  </si>
  <si>
    <t>กรมอุทยานแห่งชาติ สัตว์ป่า และพันธุ์พืช กรมวิชาการเกษตร กรมปศุสัตว์ กรมส่งเสริมการเกษตร กรมพัฒนาที่ดิน สำนักงานส่งเสริมการศึกษานอกระบบ กองทัพภาคที่ 3 กรมปศุสัตว์</t>
  </si>
  <si>
    <t>CRI08P008</t>
  </si>
  <si>
    <t>โครงการพัฒนาคุณภาพชีวิตชุมชนใน พื้นที่อนุรักษ์อันเนื่องพระราชดำริอำเภอเวียงป่าเป้าจังหวัดเชียงราย</t>
  </si>
  <si>
    <t>7 มีนาคม พ.ศ. 2554</t>
  </si>
  <si>
    <t>พัฒนาคุณภาพชีวิต ประโยชน์ของโครงการ : ท้าให้ราษฎร 601 ครัวเรือน 1,810 คน  มีความรู้ใน การประกอบอาชีพทางการเกษตร และ มีรายได้ที่มั่นคงท้าให้มีคุณภาพชีวิตที่ ขึนและยั่งยืนสร้างอาชีพเสริมเพิ่มอาชีพ นอกภาคเกษตร ลดปัญหาการตัดไม้ ท้าลายป่าในพืนที่ให้คงความอุดม สมบูรณ์ตามธรรมชาติดังเดิมโดยให้ ชุมชน เข้ามามีส่วนร่วมแล ะส ร้าง เครือข่ายการรักษาป่าต้นน้าล้าธาร  หน่วยงานรับผิดชอบ :กรมอุทยานแห่งชาติสัตว์ป่าและพันธุ์ พืช</t>
  </si>
  <si>
    <t>CMI01P00236</t>
  </si>
  <si>
    <t xml:space="preserve"> จัดหาแหล่งน้ำให้แก่ฟาร์มตัวอย่าง บ้านดงเย็น (ระบบส่งน้ำอ่างเก็บน้ำห้วยยอน) บ้านดงเย็น ตำบลบ้านแปะ อำเภอจอมทอง</t>
  </si>
  <si>
    <t>จอมทอง</t>
  </si>
  <si>
    <t>850 ไร่ 376 ครัวเรือน 3 หมู่บ้าน</t>
  </si>
  <si>
    <t>CMI01P00297</t>
  </si>
  <si>
    <t>การอนุรักษ์สภาพป่าในพื้นที่อำเภออมก๋อย (ฝายห้วยอมปาดพร้อมระบบส่งน้ำ) ตำบลอมก๋อย อำเภออมก๋อย</t>
  </si>
  <si>
    <t>อมก๋อย</t>
  </si>
  <si>
    <t>4 มีนาคม พ.ศ. 2534</t>
  </si>
  <si>
    <t>2,364 ไร่ 1,000 คน</t>
  </si>
  <si>
    <t>CMI01P00298</t>
  </si>
  <si>
    <t>การอนุรักษ์สภาพป่าในพื้นที่อำเภออมก๋อย (ฝายทดน้ำห้วยดอกเกี่ยงพร้อมระบบส่งน้ำ) บ้านยางนาไคร้ ตำบลยางเปียง อำเภออมก๋อย</t>
  </si>
  <si>
    <t>CMI01P00299</t>
  </si>
  <si>
    <t>ฝายห้วยหละพร้อมระบบส่งน้ำ บ้านห้วยปูลิง ตำบลม่อนจอง อำเภออมก๋อย</t>
  </si>
  <si>
    <t>13 มีนาคม พ.ศ. 2534</t>
  </si>
  <si>
    <t>600 ไร่ 145 ครัวเรือน 970 คน</t>
  </si>
  <si>
    <t>CMI01P00300</t>
  </si>
  <si>
    <t>พัฒนาพื้นที่บ้านห้วยฮักพัฒนา (ประปาหมู่บ้าน) บ้านห้วยฮักพัฒนา ตำบลหนองแหย่ง อำเภอสันทราย</t>
  </si>
  <si>
    <t>สันทราย</t>
  </si>
  <si>
    <t>ประปาชนบทเพื่อการอุปโภค</t>
  </si>
  <si>
    <t>CMI01P00301</t>
  </si>
  <si>
    <t>อนุรักษ์สภาพป่าในพื้นที่อำเภออมก๋อย (จัดหาน้ำช่วยเหลือราษฎรบ้านมูเซอร์น้ำดั้น) บ้านมูเซอร์ ตำบลม่อนจอง อำเภออมก๋อย</t>
  </si>
  <si>
    <t>24 กุมภาพันธ์ พ.ศ. 2535</t>
  </si>
  <si>
    <t>169 ครัวเรือน 1,000 คน</t>
  </si>
  <si>
    <t>CMI01P00302</t>
  </si>
  <si>
    <t>ฝายน้ำแม่ขาน บ้านท่ายาว ตำบลยั้งเมิน อำเภอสะเมิง</t>
  </si>
  <si>
    <t>สะเมิง</t>
  </si>
  <si>
    <t>12 มีนาคม พ.ศ. 2535</t>
  </si>
  <si>
    <t>CMI01P00303</t>
  </si>
  <si>
    <t>พัฒนาลุ่มน้ำแม่แจ่ม (อ่างเก็บน้ำห้วยช้างน้อย) บ้านโม่งหลวง ตำบลท่าผา อำเภอแม่แจ่ม</t>
  </si>
  <si>
    <t>แม่แจ่ม</t>
  </si>
  <si>
    <t>6 มีนาคม พ.ศ. 2536</t>
  </si>
  <si>
    <t>150 ไร่ 67 ครัวเรือน 417 คน</t>
  </si>
  <si>
    <t>CMI01P00304</t>
  </si>
  <si>
    <t>จัดหาน้ำให้ราษฎรบ้านอมขูด บ้านอมขูด ตำบลกองแขก อำเภอแม่แจ่ม</t>
  </si>
  <si>
    <t>27 มกราคม พ.ศ. 2537</t>
  </si>
  <si>
    <t>CMI01P00305</t>
  </si>
  <si>
    <t>ฟื้นฟูสภาพป่าพื้นที่อำเภอไชยปราการ (จัดหาน้ำฝายคอนกรีตเสริมเหล็กและสระเก็บน้ำ) บ้านแข่ลีซอ ตำบลหนองบัว กิ่งอำเภอไชยปราการ</t>
  </si>
  <si>
    <t>ไชยปราการ</t>
  </si>
  <si>
    <t>7 กุมภาพันธ์ พ.ศ. 2537</t>
  </si>
  <si>
    <t>50 ครัวเรือน 250 คน</t>
  </si>
  <si>
    <t>CMI01P00306</t>
  </si>
  <si>
    <t>ฝายแม่งูด (โป่งหลวง) บ้านแม่งูด ตำบลนาคอเรือ อำเภอฮอด</t>
  </si>
  <si>
    <t>ฮอด</t>
  </si>
  <si>
    <t>14 มีนาคม พ.ศ. 2537</t>
  </si>
  <si>
    <t>CMI01P00307</t>
  </si>
  <si>
    <t>อ่างเก็บน้ำห้วยโป่งเหม็น พร้อมระบบส่งน้ำ บ้านกองวะ ตำบลโป่งทุ่ง อำเภอดอยเต่า</t>
  </si>
  <si>
    <t>ดอยเต่า</t>
  </si>
  <si>
    <t>23 มีนาคม พ.ศ. 2537</t>
  </si>
  <si>
    <t>1,200 ไร่ 84 ครัวเรือน 407 คน</t>
  </si>
  <si>
    <t>CMI01P00308</t>
  </si>
  <si>
    <t>อ่างเก็บน้ำห้วยสะแพท ตอนบนพร้อมระบบ ตำบลเชิงดอย อำเภอดอยสะเก็ด</t>
  </si>
  <si>
    <t>ดอยสะเก็ด</t>
  </si>
  <si>
    <t>25 มีนาคม พ.ศ. 2537</t>
  </si>
  <si>
    <t>CMI01P00309</t>
  </si>
  <si>
    <t>ฝายห้วยถ้ำพร้อมระบบส่งน้ำ บ้านห้วยถ้ำ ตำบลเมืองนะ อำเภอเชียงดาว</t>
  </si>
  <si>
    <t>เชียงดาว</t>
  </si>
  <si>
    <t>28 กุมภาพันธ์ พ.ศ. 2538</t>
  </si>
  <si>
    <t>1,000 ไร่ 100 ครัวเรือน</t>
  </si>
  <si>
    <t>CMI01P00310</t>
  </si>
  <si>
    <t>แก้ปัญหาน้ำกัดเซาะพื้นที่ด้านเหนือฝายหลวง บ้านท้องฝาย ตำบลช่างเคิ่ อำเภอแม่แจ่ม</t>
  </si>
  <si>
    <t>14 เมษายน พ.ศ. 2538</t>
  </si>
  <si>
    <t>CMI01P00311</t>
  </si>
  <si>
    <t>ฝายห้วยต้อแต้พร้อมระบบส่งน้ำ บ้านแม่ยางส้าน ตำบลท่าผา อำเภอแม่แจ่ม</t>
  </si>
  <si>
    <t>ฝายพร้อมระบบส่งน้ำ</t>
  </si>
  <si>
    <t>CMI01P00312</t>
  </si>
  <si>
    <t>ฝายห้วยยางส้านพร้อมระบบส่งน้ำ บ้านแม่ยางส้าน ตำบลท่าผา อำเภอแม่แจ่ม</t>
  </si>
  <si>
    <t>CMI01P00313</t>
  </si>
  <si>
    <t>อ่างเก็บน้ำแม่หลุ บ้านกองแขก ตำบลท่าผา อำเภอแม่แจ่ม</t>
  </si>
  <si>
    <t>อ่างเก็บน้ำพร้อมระบบส่งน้ำ</t>
  </si>
  <si>
    <t>CMI01P00314</t>
  </si>
  <si>
    <t>พัฒนาลุ่มน้ำแม่แจ่ม (จัดหาน้ำช่วยเหลือราษฎรบ้านกองแขก) บ้านกองแขกเหนือ ตำบลกองแขก อำเภอแม่แจ่ม</t>
  </si>
  <si>
    <t>บ่อน้ำตื้นและประปาชนบท</t>
  </si>
  <si>
    <t>500 ไร่ 150 ครัวเรือน 567 คน</t>
  </si>
  <si>
    <t>CMI01P00315</t>
  </si>
  <si>
    <t>ฟื้นฟูสภาพป่าพื้นที่อำเภอไชยปราการ (งานจัดหาแหล่งน้ำ) บ้านห้วยจะค่าน ตำบลปิงโค้ง อำเภอเชียงดาว</t>
  </si>
  <si>
    <t>19 เมษายน พ.ศ. 2538</t>
  </si>
  <si>
    <t>จัดหาน้ำ</t>
  </si>
  <si>
    <t>36 ครัวเรือน</t>
  </si>
  <si>
    <t>CMI01P00316</t>
  </si>
  <si>
    <t>จัดหาน้ำเพื่อการอุปโภค-บริโภค บ้านห้วยจะค่าน ตำบลปิงโค้ง อำเภอเชียงดาว</t>
  </si>
  <si>
    <t>29 มิถุนายน พ.ศ. 2538</t>
  </si>
  <si>
    <t>150 ไร่</t>
  </si>
  <si>
    <t>CMI01P00317</t>
  </si>
  <si>
    <t>อ่างเก็บน้ำดอยขุนห้วยไทร บ้านห้วยจะค่าน ตำบลปิงโค้ง อำเภอเชียงดาว</t>
  </si>
  <si>
    <t>CMI01P00318</t>
  </si>
  <si>
    <t>อ่างเก็บน้ำห้วยน้าขาว พร้อมระบบส่งน้ำบ้านยางนาไคร้ตำบลยางเปียง อำเภออมก๋อย</t>
  </si>
  <si>
    <t>11 กุมภาพันธ์พ.ศ. 2539</t>
  </si>
  <si>
    <t>อ่างเก็บน้ำพร้อมระบบ</t>
  </si>
  <si>
    <t>2,000 ไร่ 202 ครัวเรือน 1,061 คน</t>
  </si>
  <si>
    <t>CMI01P00319</t>
  </si>
  <si>
    <t>ฝายหินมูเซอร์น้ำดั้น ตำบลม่อนจอง อำเภออมก๋อย</t>
  </si>
  <si>
    <t>CMI01P00320</t>
  </si>
  <si>
    <t>อ่างเก็บน้าบ้านป่าบงงาม 2 พร้อมระบบส่งน้ำบ้านลีซอ ป่าบงงาม ตำบลเมืองนะ อำเภอเชียงดาว</t>
  </si>
  <si>
    <t xml:space="preserve">4 เมษายน พ.ศ. 2539 </t>
  </si>
  <si>
    <t>CMI01P00321</t>
  </si>
  <si>
    <t>ฝายเหมืองลุ่มบ้านยางหลวง ตำบลท่าผา อำเภอแม่แจ่ม</t>
  </si>
  <si>
    <t>21 เมษายน พ.ศ. 2539</t>
  </si>
  <si>
    <t>400 ไร่ 71 ครัวเรือน 280 คน</t>
  </si>
  <si>
    <t>CMI01P00322</t>
  </si>
  <si>
    <t>ฝายทดน้ำห้วยแม่ขี้มูก พร้อมระบบส่งน้ำ บ้านกองกาย ตำบลบ้านทับ อำเภอแม่แจ่ม</t>
  </si>
  <si>
    <t>ฝาย และประปาชนบท</t>
  </si>
  <si>
    <t>150 ไร่ 57 ครัวเรือน 252 คน</t>
  </si>
  <si>
    <t>CMI01P00323</t>
  </si>
  <si>
    <t>ฝายแม่หงานหลวง พร้อมระบบส่งน้ำ บ้านแม่หงานหลวง ตำบลปางหินฝน อำเภอแม่แจ่ม</t>
  </si>
  <si>
    <t>1,442 ไร่ 177 ครัวเรือน 945 คน</t>
  </si>
  <si>
    <t>CMI01P00324</t>
  </si>
  <si>
    <t>ระบบประปาภูเขา บ้านแม่ครองพร้อมถังน้ำ คสล. 7 แห่ง บ้านแม่ครอง ตำบลแม่ศึก อำเภอแม่แจ่ม</t>
  </si>
  <si>
    <t>300 ไร่ 48 ครัวเรือน</t>
  </si>
  <si>
    <t>CMI01P00325</t>
  </si>
  <si>
    <t>ฝายแม่หงาน 1 ตำบลปางหินฝน อำเภอแม่แจ่ม</t>
  </si>
  <si>
    <t>CMI01P00326</t>
  </si>
  <si>
    <t>ฝายแม่หงาน 2 (ฝายแม่หงานหลวง) ตำบลปางหินฝน อำเภอแม่แจ่ม</t>
  </si>
  <si>
    <t>CMI01P00327</t>
  </si>
  <si>
    <t>ฝายแม่หงาน 3 ตำบลปางหินฝน อำเภอแม่แจ่ม</t>
  </si>
  <si>
    <t>CMI01P00328</t>
  </si>
  <si>
    <t>ฝายแม่หงาน 4 ตำบลปางหินฝน อำเภอแม่แจ่ม</t>
  </si>
  <si>
    <t>CMI01P00329</t>
  </si>
  <si>
    <t>อ่างเก็บน้ำห้วยทะ บ้านยางหลวง ตำบลท่าผา อำเภอแม่แจ่ม</t>
  </si>
  <si>
    <t>สมเด็จพระนางเจ้าสิริกิติ์ พระบรมราชินีนาถ พระบรมราชชนนีพันปีหลวง (</t>
  </si>
  <si>
    <t>1,000 ไร่ 285 ครัวเรือน 1,292 คน</t>
  </si>
  <si>
    <t>CMI01P00330</t>
  </si>
  <si>
    <t>ฝายห้วยผา 2 บ้านแม่หอย ตำบลแม่นาจร อำเภอแม่แจ่ม</t>
  </si>
  <si>
    <t>26 มกราคม พ.ศ. 2540</t>
  </si>
  <si>
    <t>300 ไร่ 67 ครัวเรือน 432 คน</t>
  </si>
  <si>
    <t>CMI01P00331</t>
  </si>
  <si>
    <t>ฝายห้วยผา 1 บ้านแม่หอย ตำบลแม่นาจร อำเภอแม่แจ่ม</t>
  </si>
  <si>
    <t>CMI01P00332</t>
  </si>
  <si>
    <t>ฝายแม่ลงคา บ้านอมเม็ง ตำบลกองแขก อำเภอแม่แจ่ม</t>
  </si>
  <si>
    <t>1,000 ไร่ 196 ครัวเรือน 910 คน</t>
  </si>
  <si>
    <t>CMI01P00333</t>
  </si>
  <si>
    <t>จัดหาน้ำสนับสนุนโครงการ จัดตั้งฟาร์มตัวอย่างบ้านแม่ตุงติง และบ้านขุนแตะ (ฝายขุนแตะพร้อมระบบส่งน้ำ) บ้านขุนแตะ ตำบลดอยแก้ว อำเภอจอมทอง</t>
  </si>
  <si>
    <t>27 มกราคม พ.ศ. 2540</t>
  </si>
  <si>
    <t>164 ไร่ 135 ครัวเรือน 768 คน</t>
  </si>
  <si>
    <t>CMI01P00334</t>
  </si>
  <si>
    <t>ฝายน้ำแตงและระบบส่งน้ำ บ้านน้ำแตง ตำบลเมืองนะ อำเภอเชียงดาว</t>
  </si>
  <si>
    <t>1,000 ไร่ 350 ครัวเรือน</t>
  </si>
  <si>
    <t>CMI01P00335</t>
  </si>
  <si>
    <t>จัดหาน้ำสนับสนุนโครงการ ฟาร์มตัวอย่างบ้านตุงติง บ้านตุงติง ตำบลแม่สาบ อำเภอสะเมิง</t>
  </si>
  <si>
    <t>5 มีนาคม พ.ศ. 2540</t>
  </si>
  <si>
    <t>CMI01P00336</t>
  </si>
  <si>
    <t>อ่างเก็บน้ำห้วยตุงติง บ้านแม่ตุงติง ตำบลแม่สาบ อำเภอสะเมิง</t>
  </si>
  <si>
    <t>600 ไร่ 388 ครัวเรือน 1,500 คน</t>
  </si>
  <si>
    <t>CMI01P00337</t>
  </si>
  <si>
    <t>อ่างเก็บน้ำแม่อมลอง บ้านอมลอง ตำบลแม่สาบ อำเภอสะเมิง</t>
  </si>
  <si>
    <t>11 กุมภาพันธ์ พ.ศ. 2541</t>
  </si>
  <si>
    <t>1,000 ไร่ 106 ครัวเรือน 420 คน</t>
  </si>
  <si>
    <t>CMI01P00338</t>
  </si>
  <si>
    <t>ฟาร์มตัวอย่างบ้านแม่ตุงติง (งานระบบท่อจ่ายน้ำและ ปรับปรุงสระเก็บน้ำ) บ้านแม่ตุงติง ตำบลแม่สาบ อำเภอสะเมิง</t>
  </si>
  <si>
    <t>6 พฤศจิกายน พ.ศ. 2541</t>
  </si>
  <si>
    <t>100 ไร่ 41 ครัวเรือน 158 คน</t>
  </si>
  <si>
    <t>CMI01P00339</t>
  </si>
  <si>
    <t>จัดหาน้ำช่วยเหลือราษฎร บ้านแม่ชา ตำบลแม่นาจร อำเภอแม่แจ่ม</t>
  </si>
  <si>
    <t>28 มกราคม พ.ศ. 2542</t>
  </si>
  <si>
    <t>100 ครัวเรือน 550 คน</t>
  </si>
  <si>
    <t>CMI01P00340</t>
  </si>
  <si>
    <t>ปรับปรุงฝายห้วยเดือ พร้อมเหมืองส่งน้ำฝั่งขวา บ้านแม่ศึก ตำบลแม่ศึก อำเภอแม่แจ่ม</t>
  </si>
  <si>
    <t>ปรับปรุงฝาย</t>
  </si>
  <si>
    <t>650 ไร่ 251 ครัวเรือน 1,284 คน</t>
  </si>
  <si>
    <t>CMI01P00341</t>
  </si>
  <si>
    <t>ฝายทดน้ำห้วยเดื่อปรับปรุงพร้อมเหมืองส่งน้ำฝั่งขวา บ้านแม่ศึก ตำบลแม่ศึก อำเภอแม่แจ่ม</t>
  </si>
  <si>
    <t>650 ไร่ 251 ครัวเรือน</t>
  </si>
  <si>
    <t>CMI01P00342</t>
  </si>
  <si>
    <t>อ่างเก็บน้ำบ้านผานัง พร้อมระบบส่งน้ำ บ้านผานัง ตำบลท่าผา อำเภอแม่แจ่ม</t>
  </si>
  <si>
    <t>280 ไร่ 75 ครัวเรือน 375 คน</t>
  </si>
  <si>
    <t>CMI01P00343</t>
  </si>
  <si>
    <t>พัฒนาลุ่มน้ำแม่แจ่ม (จัดหาน้ำ บ้านห้วยยางส้าน) บ้านห้วยยางส้าน ตำบลท่าผา อำเภอแม่แจ่ม</t>
  </si>
  <si>
    <t>9 มีนาคม พ.ศ. 2542</t>
  </si>
  <si>
    <t>สระเก็บน้ำและ ประปาชนบท</t>
  </si>
  <si>
    <t>450 ไร่ 85 ครัวเรือน 329 คน</t>
  </si>
  <si>
    <t>CMI01P00344</t>
  </si>
  <si>
    <t>ฝายปางขุม 1 บ้านปางขุม ตำบลยั้งเมิน อำเภอสะเมิง</t>
  </si>
  <si>
    <t>CMI01P00345</t>
  </si>
  <si>
    <t>ฝายปางขุม 2 บ้านปางขุม ตำบลยั้งเมิน อำเภอสะเมิง</t>
  </si>
  <si>
    <t>CMI01P00346</t>
  </si>
  <si>
    <t>อ่างเก็บน้ำแม่แขะ บ้านงิ้วเฒ่า ตำบลแม่สาบ อำเภอสะเมิง</t>
  </si>
  <si>
    <t>17 มกราคม พ.ศ. 2543</t>
  </si>
  <si>
    <t>1,500 ไร่ 145 ครัวเรือน 602 คน</t>
  </si>
  <si>
    <t>CMI01P00347</t>
  </si>
  <si>
    <t>จัดหาน้ำช่วยเหลือราษฎร บ้านขุนวิน (ปรับปรุงฝายห้วย แม่วินตอนบนและระบบ ส่งน้ำ) บ้านขุนวิน ตำบลแม่วิน อำเภอแม่วาง</t>
  </si>
  <si>
    <t>แม่วาง</t>
  </si>
  <si>
    <t>19 มกราคม พ.ศ. 2543</t>
  </si>
  <si>
    <t>27 ครัวเรือน 122 คน</t>
  </si>
  <si>
    <t>CMI01P00348</t>
  </si>
  <si>
    <t>อ่างเก็บน้ำห้วยแม่เปี่ยน พร้อมระบบส่งน้ำ บ้านท้องฝาย ตำบลช่างเคิ่ง อำเภอแม่แจ่ม</t>
  </si>
  <si>
    <t>26 มกราคม พ.ศ. 2543</t>
  </si>
  <si>
    <t>500 ไร่ 367 ครัวเรือน 1,720 คน</t>
  </si>
  <si>
    <t>CMI01P00349</t>
  </si>
  <si>
    <t>จัดหาน้ำสนับสนุนพื้นที่จัดตั้ง สถานีทดลองเกษตรบริเวณ สวนมันอาลู บ้านแปกแซม ตำบลเปียงหลวง อำเภอเวียงแหง</t>
  </si>
  <si>
    <t>เวียงแหง</t>
  </si>
  <si>
    <t>6 กุมภาพันธ์ พ.ศ. 2543</t>
  </si>
  <si>
    <t>300 ไร่ 80 ครัวเรือน</t>
  </si>
  <si>
    <t>CMI01P00350</t>
  </si>
  <si>
    <t>จัดหาน้ำให้กับราษฎร ตำบลเปียงหลวง (บ้านแปกแซมและบ้านหินแตว) บ้านแปกแซมและหินแตว ตำบลเปียงหลวง อำเภอเวียงแหง</t>
  </si>
  <si>
    <t>400 ไร่ 152 ครัวเรือน 829 คน</t>
  </si>
  <si>
    <t>CMI01P00351</t>
  </si>
  <si>
    <t>จัดหาน้ำช่วยเหลือราษฎร บ้านแม่สอย ตำบลแม่สอย อำเภอจอมทอง</t>
  </si>
  <si>
    <t>27 กุมภาพันธ์ พ.ศ. 2543</t>
  </si>
  <si>
    <t>3,450 ไร่ 2,231 ครัวเรือน</t>
  </si>
  <si>
    <t>CMI01P00352</t>
  </si>
  <si>
    <t>จัดหาน้ำช่วยเหลือราษฎร บ้านห้วยฝาง (ปรับปรุง ระบบส่งน้ำฝายห้วยแม่ป่าไผ่) บ้านห้วยฝาง ตำบลนาคอเรือ อำเภอฮอด</t>
  </si>
  <si>
    <t>2 มีนาคม พ.ศ. 2543</t>
  </si>
  <si>
    <t>400 ไร่ 207 ครัวเรือน 818 คน</t>
  </si>
  <si>
    <t>CMI01P00353</t>
  </si>
  <si>
    <t>จัดหาน้ำช่วยเหลือราษฎร บ้านตีนตก (ปรับปรุงสระ เก็บน้ำและหนองน้ำบริเวณ โรงเรียนบ้านตีนตก) บ้านตีนตก ตำบลนาคอเรือ อำเภอฮอด</t>
  </si>
  <si>
    <t>100 ไร่ 102 ครัวเรือน 417 คน</t>
  </si>
  <si>
    <t>CMI01P00354</t>
  </si>
  <si>
    <t>ปรับปรุงฝายปลาผา พร้อมระบบส่งน้ำ บ้านตีนตก ตำบลนาคอเรือ อำเภอฮอด</t>
  </si>
  <si>
    <t>2,000 ไร่ 102 ครัวเรือน 412 คน</t>
  </si>
  <si>
    <t>CMI01P00355</t>
  </si>
  <si>
    <t>จัดหาน้ำให้ราษฎรบ้านเล็กใน ป่าใหญ่ ดอยผ้าห่มปก (ฝายแม่สาวตอนบนพร้อม ระบบ) ตำบลแม่สาว อำเภอแม่อาย</t>
  </si>
  <si>
    <t>แม่อาย</t>
  </si>
  <si>
    <t>13 และ 19 มกราคม พ.ศ. 2544</t>
  </si>
  <si>
    <t>300 ไร่ 20 ครัวเรือน 100 คน</t>
  </si>
  <si>
    <t>CMI01P00356</t>
  </si>
  <si>
    <t>จัดหาน้ำให้ราษฎร บ้านมีดหลอง (ฝายตะมอย ล่าง) บ้านมืดหลอง ตำบลบ้านทับ อำเภอแม่แจ่ม</t>
  </si>
  <si>
    <t>23 มกราคม พ.ศ. 2544</t>
  </si>
  <si>
    <t>450 ไร่ 20 ครัวเรือน 65 คน</t>
  </si>
  <si>
    <t>CMI01P00357</t>
  </si>
  <si>
    <t>ฝายอมแฮด 1 พร้อมระบบ ตำบลสบโขง อำเภออมก๋อย</t>
  </si>
  <si>
    <t>CMI01P00358</t>
  </si>
  <si>
    <t>จัดหาน้ำให้ราษฎร บ้านปางขุมลีซอ (ฝายน้ำ แม่เลย 2) บ้านปางขุม ตำบลยั้งเมิน อำเภอสะเมิง</t>
  </si>
  <si>
    <t>27 มกราคม พ.ศ. 2544</t>
  </si>
  <si>
    <t>ฝ่าย</t>
  </si>
  <si>
    <t>400 ไร่ 65 ครัวเรือน 210 คน</t>
  </si>
  <si>
    <t>CMI01P00359</t>
  </si>
  <si>
    <t>จัดหาน้ำให้ราษฎร บ้านปางขุมลีซอ (ฝายน้ำ แม่เลย 1) บ้านปางขุม ตำบลยั้งเมิน อำเภอสะเมิง</t>
  </si>
  <si>
    <t>CMI01P00360</t>
  </si>
  <si>
    <t>จัดหาน้ำให้กับราษฎร บ้านซิแบร บ้านซิแบร ตำบลแม่ตื่น อำเภออมก๋อย</t>
  </si>
  <si>
    <t>28 มกราคม พ.ศ. 2544</t>
  </si>
  <si>
    <t>400 ไร่ 93 ครัวเรือน 430 คน</t>
  </si>
  <si>
    <t>CMI01P00361</t>
  </si>
  <si>
    <t>จัดหาน้ำช่วยเหลือราษฎร บ้านปรอโพ บ้านปรอโพ ตำบลแม่ตื่น อำเภออมก๋อย</t>
  </si>
  <si>
    <t>CMI01P00362</t>
  </si>
  <si>
    <t>ฝายห้วยหละ (ตอนล่าง) พร้อมระบบส่งน้ำ บ้านห้วยปูลิง ตำบลม่อนจอง อำเภออมก๋อย</t>
  </si>
  <si>
    <t>31 มกราคม พ.ศ. 2544</t>
  </si>
  <si>
    <t>250 ไร่ 43 ครัวเรือน 145 คน</t>
  </si>
  <si>
    <t>CMI01P00363</t>
  </si>
  <si>
    <t>จัดหาน้ำช่วยเหลือราษฎร บ้านทุ่งต้นงิ้ว (ฝายทุ่งต้นงิ้ว ตอนล่าง) บ้านทุ่งต้นงิ้ว ตำบลแม่ตื่น อำเภออมก๋อย</t>
  </si>
  <si>
    <t>5 มีนาคม พ.ศ. 2544</t>
  </si>
  <si>
    <t>1,300 ไร่ 720 ครัวเรือน 4,320 คน</t>
  </si>
  <si>
    <t>CMI01P00365</t>
  </si>
  <si>
    <t>ฝายปรอโพตอนล่าง พร้อมระบบ บ้านปรอโพ ตำบลแม่ตื่น อำเภออมก๋อย</t>
  </si>
  <si>
    <t>27 พฤศจิกายน พ.ศ. 2544</t>
  </si>
  <si>
    <t>CMI01P00366</t>
  </si>
  <si>
    <t>จัดหาน้ำสนับสนุนโครงการ บ้านเล็กในป่าใหญ่ตาม พระราชดำริดอยดำ บ้านนามน ตำบลเมืองแหง อำเภอเวียงแหง</t>
  </si>
  <si>
    <t>21 มกราคม พ.ศ. 2545</t>
  </si>
  <si>
    <t>จัดหาน้ำให้ราษฎร เพื่อใช้ในการอุปโภค-บริโภค และการเกษตร</t>
  </si>
  <si>
    <t>กรมชลประทาน กรมการข้าว</t>
  </si>
  <si>
    <t>CMI01P00367</t>
  </si>
  <si>
    <t>งานจัดหาน้ำ สนับสนุนการเลี้ยงปลา สเตอร์เจียน บ้านนามน ตำบลเมืองแหง อำเภอเวียงแหง</t>
  </si>
  <si>
    <t>13 กุมภาพันธ์ พ.ศ. 2549</t>
  </si>
  <si>
    <t>CMI01P00368</t>
  </si>
  <si>
    <t>ก่อสร้างระบบส่งน้ำ บ้านสันต้นม่วง บ้านสันต้นม่วง ตำบลม่อนจอง อำเภออมก๋อย</t>
  </si>
  <si>
    <t>22 มกราคม พ.ศ. 2545</t>
  </si>
  <si>
    <t>700 ไร่ 267 ครัวเรือน 1,061 คน</t>
  </si>
  <si>
    <t>CMI01P00369</t>
  </si>
  <si>
    <t>ฝายสันต้นม่วง ตำบลม่อนจอง อำเภออมก๋อย</t>
  </si>
  <si>
    <t>7 มีนาคม พ.ศ. 2545</t>
  </si>
  <si>
    <t>CMI01P00371</t>
  </si>
  <si>
    <t>ฝายตะมอนบน บ้านมีดหลอง ตำบลบ้านทับ อำเภอแม่แจ่ม</t>
  </si>
  <si>
    <t>23 กุมภาพันธ์ พ.ศ. 2545</t>
  </si>
  <si>
    <t>170 ไร่ 56 ครัวเรือน</t>
  </si>
  <si>
    <t>CMI01P00372</t>
  </si>
  <si>
    <t>ฝายแม่หาด 1 ตำบลนามน อำเภอเวียงแหง</t>
  </si>
  <si>
    <t>9 มีนาคม พ.ศ. 2545</t>
  </si>
  <si>
    <t>CMI01P00373</t>
  </si>
  <si>
    <t>ฝายแม่หาด 2 ตำบลนามน อำเภอเวียงแหง</t>
  </si>
  <si>
    <t>CMI01P00374</t>
  </si>
  <si>
    <t>ฝายบ้านอมลานนอก พร้อมระบบส่งน้ำ บ้านอมลานนอก ตำบลกองแขก อำเภอแม่แจ่ม</t>
  </si>
  <si>
    <t>500 ไร่ 81 ครัวเรือน 320 คน</t>
  </si>
  <si>
    <t>CMI01P00375</t>
  </si>
  <si>
    <t>จัดหาน้ำช่วยเหลือราษฎร บ้านแม่ขะปู บ้านแม่ขะปู ตำบลบ่อแก้ว อำเภอสะเมิง</t>
  </si>
  <si>
    <t>12 มีนาคม พ.ศ. 2545</t>
  </si>
  <si>
    <t>700 ไร่ 185 ครัวเรือน 945 คน</t>
  </si>
  <si>
    <t>CMI01P00376</t>
  </si>
  <si>
    <t>จัดหาน้ำช่วยเหลือราษฎร บ้านแม่ปะ (อ่างเก็บน้ำ ห้วยตอง) บ้านแม่ปะ ตำบลสะเมิงเหนือ อำเภอสะเมิง</t>
  </si>
  <si>
    <t>2,260 ไร่ 72 ครัวเรือน 300 คน</t>
  </si>
  <si>
    <t>CMI01P00377</t>
  </si>
  <si>
    <t>จัดหาน้ำสนับสนุนสถานี พัฒนาการเกษตรที่สูง บ้านห้วยแม่เกี่ยง ตำบลเมืองนะ อำเภอเชียงดาว</t>
  </si>
  <si>
    <t>27 มกราคม พ.ศ. 2546</t>
  </si>
  <si>
    <t>CMI01P00378</t>
  </si>
  <si>
    <t>จัดหาน้ำสนับสนุนโครงการ อนุรักษ์ฟื้นฟูสภาพป่าและ พัฒนาคุณภาพชีวิต บ้านนาศิริ ตำบลเมืองนะ อำเภอเชียงดาว</t>
  </si>
  <si>
    <t>17 มีนาคม พ.ศ. 2546</t>
  </si>
  <si>
    <t>150 ไร่ 81 ครัวเรือน 384 คน</t>
  </si>
  <si>
    <t>กรมชลประทาน กรมประมง</t>
  </si>
  <si>
    <t>CMI01P00379</t>
  </si>
  <si>
    <t>บ้านเล็กในป่าใหญ่ ดอยผ้าห่มปกตาม พระราชดำริ (จัดหาน้ำ เพิ่มเติม) ตำบลแม่สาว อำเภอแม่อาย</t>
  </si>
  <si>
    <t>22 มีนาคม พ.ศ. 2546</t>
  </si>
  <si>
    <t>200 ไร่ 41 ครัวเรือน 165 คน</t>
  </si>
  <si>
    <t>CMI01P00380</t>
  </si>
  <si>
    <t>บ้านเล็กในป่าใหญ่ ดอยผ้าห่มปก (จัดหาน้ำเพื่อส่งเสริม การเลี้ยงปลาเทร้าท์) ตำบลแม่สาว อำเภอแม่อาย</t>
  </si>
  <si>
    <t>29 มีนาคม พ.ศ. 2547</t>
  </si>
  <si>
    <t>จัดหาน้ำเพื่อส่งเสริม อาชีพ</t>
  </si>
  <si>
    <t>CMI01P00381</t>
  </si>
  <si>
    <t>จัดหาน้ำเพื่อส่งเสริมการ เลี้ยงปลาเทร้าท์โครงการ บ้านเล็กในป่าใหญ่ดอยดำ บ้านนามน ตำบลเมืองแหง อำเภอเวียงแหง</t>
  </si>
  <si>
    <t>12 มกราคม พ.ศ. 2547</t>
  </si>
  <si>
    <t>สนับสนุนน้ำในการ เลี้ยงปลาให้แก่ราษฎร</t>
  </si>
  <si>
    <t>CMI01P00382</t>
  </si>
  <si>
    <t>จัดหาน้ำสนับสนุนสถานีทดลองเกษตรที่สูงห้วยเมืองงาม บ้านลีซอ-หัวน้ำเก่า ต.ท่าตอน อ.แม่อาย</t>
  </si>
  <si>
    <t>12 มกราคม 2547</t>
  </si>
  <si>
    <t>ฝายและอาคารท่อลอด เพื่อสนับสนุนพื้นที่เพาะปลูก และช่วยเพิ่มความชุ่มชื้นให้แก่ผืนป่า</t>
  </si>
  <si>
    <t>450 ไร่</t>
  </si>
  <si>
    <t>CMI01P00383</t>
  </si>
  <si>
    <t>จัดหาน้ำสนับสนุนสถานีทดลองเกษตรบนพื้นที่สูงดอยม่อนล้าน (ฝายห้วยกาว) บ้านอาแย ต.ป่าไหน่ อ.พร้าว</t>
  </si>
  <si>
    <t>พร้าว</t>
  </si>
  <si>
    <t>28 มกราคม 2547</t>
  </si>
  <si>
    <t>จัดหาน้ำสนับสนุนกิจกรรมการเกษตร เพื่อเป็นแหล่งเรียนรู้แก่ราษฎร และมีส่วนร่วมในการอนุรักษ์ทรัพยากรธรรมชาติ</t>
  </si>
  <si>
    <t>800 ไร่ 33 ครัวเรือน 182 คน</t>
  </si>
  <si>
    <t>CMI01P00384</t>
  </si>
  <si>
    <t>ฝายห้วยหมากเก่ง 2 บ้านอาแย ต.ป่าไหน่ อ.พร้าว</t>
  </si>
  <si>
    <t>CMI01P00385</t>
  </si>
  <si>
    <t>ฝายห้วยหมากเก่ง 1 บ้านอาแย ต.ป่าไหน่ อ.พร้าว</t>
  </si>
  <si>
    <t>CMI01P00386</t>
  </si>
  <si>
    <t>งานจัดหาน้ำช่วยเหลือราษฎร บ้านขอนม่วง ต.ป่าไหน่ อ.พร้าว</t>
  </si>
  <si>
    <t>28 มกราคม 2547 และ 7 กุมภาพันธ์ 2548</t>
  </si>
  <si>
    <t>400 ไร่ 37 ครัวเรือน</t>
  </si>
  <si>
    <t>CMI01P00387</t>
  </si>
  <si>
    <t>จัดหาน้ำช่วยเหลือราษฎร บ้านป่าหญ้าไทร ต.ป่าไหน่ อ.พร้าว</t>
  </si>
  <si>
    <t>200 ไร่ 24 ครัวเรือน</t>
  </si>
  <si>
    <t>CMI01P00388</t>
  </si>
  <si>
    <t xml:space="preserve">ฝายแม่ปาดพร้อมระบบส่งน้ำ บ้านสบขอ ต.แม่นาจร อ.แม่แจ่ม </t>
  </si>
  <si>
    <t>4 กุมภาพันธ์ 2547</t>
  </si>
  <si>
    <t>300 ไร่ 34 ครัวเรือน 179 คน</t>
  </si>
  <si>
    <t>CMI01P00389</t>
  </si>
  <si>
    <t>จัดหาน้ำช่วยเหลือราษฎร บ้านแม่ขอ ต.แม่นาจร อ.แม่แจ่ม</t>
  </si>
  <si>
    <t>250 ไร่ 35 ครัวเรือน 220 คน</t>
  </si>
  <si>
    <t>CMI01P00390</t>
  </si>
  <si>
    <t>สถานีพัฒนาการเกษตรที่สูง ตามพระราชดำริ บ้านเสาแดง (งานจัดหาน้ำสนับสนุน) บ้านเสาแดง ตำบลแจ่มหลวง อำเภอกัลยาณิวัฒนา</t>
  </si>
  <si>
    <t>กัลยาณิวัฒนา</t>
  </si>
  <si>
    <t>14 กุมภาพันธ์ พ.ศ. 2547</t>
  </si>
  <si>
    <t>2,260 ไร่ 65 ครัวเรือน 443 คน</t>
  </si>
  <si>
    <t>CMI01P00391</t>
  </si>
  <si>
    <t>โครงการสถานีการเกษตรที่สูงตามพระราชดำริ บ้านเสาแดง ตำบลแจ่มหลวง อำเภอกัลยาณิวัฒนา</t>
  </si>
  <si>
    <t>500 ไร่ 68 ครัวเรือน 500 คน</t>
  </si>
  <si>
    <t>CMI01P00392</t>
  </si>
  <si>
    <t>จัดหาแหล่งน้ำช่วยเหลือราษฎร บ้านห้วยเขียดแห้ง ตำบลแจ่มหลวง อำเภอกัลยาณิวัฒนา</t>
  </si>
  <si>
    <t>CMI01P00393</t>
  </si>
  <si>
    <t>ฝายแม่วากพร้อมระบบส่งน้ำ บ้านสบขอ ตำบลแม่นาจร อำเภอแม่แจ่ม</t>
  </si>
  <si>
    <t>500 ไร่ 38 ครัวเรือน 250 คน</t>
  </si>
  <si>
    <t>CMI01P00394</t>
  </si>
  <si>
    <t>บ้านเล็กในป่าใหญ่ ตามพระราชดำริดอยดำ (จัดหาน้ำเพื่อขยายผล การเลี้ยงปลาเทร้าท์) บ้านนามน ตำบลเมืองแหง อำเภอเวียงแหง</t>
  </si>
  <si>
    <t>24 มกราคม พ.ศ. 2548 22 มกราคม พ.ศ. 2545</t>
  </si>
  <si>
    <t>สนับสนุนน้ำเพื่อกิจกรรมการขยายผลการเลี้ยงปลาเทร้าท์</t>
  </si>
  <si>
    <t>20 ครัวเรือน 70 คน</t>
  </si>
  <si>
    <t>CMI01P00395</t>
  </si>
  <si>
    <t>อนุรักษ์สภาพป่าและพัฒนา คุณภาพชีวิตบ้านซิแบร (จัดหาน้ำช่วยเหลือราษฎร บ้านห้วยขนุน) บ้านห้วยขนุน ตำบลแม่ตื่น อำเภออมก๋อย</t>
  </si>
  <si>
    <t>1 กุมภาพันธ์ พ.ศ. 2548</t>
  </si>
  <si>
    <t>400 ไร่ 41 ครัวเรือน 256 คน</t>
  </si>
  <si>
    <t>CMI01P00396</t>
  </si>
  <si>
    <t>อนุรักษ์สภาพป่าและพัฒนา คุณภาพชีวิตบ้านซิแบร (จัดหาน้ำช่วยเหลือราษฎร บ้านห้วยยาบ) บ้านห้วยยาบ ตำบลแม่ตื่น อำเภออมก๋อย</t>
  </si>
  <si>
    <t>300 ไร่ 57 ครัวเรือน 275 คน</t>
  </si>
  <si>
    <t>CMI01P00397</t>
  </si>
  <si>
    <t>สถานีพัฒนาการเกษตรที่สูง อันเนื่องมาจากพระราชดำริ ดอยซอยเทอลู่ (จัดหาน้ำ สนับสนุน) บ้านนาเกียน ตำบลนาเกียน อำเภออมก๋อย</t>
  </si>
  <si>
    <t>14 กุมภาพันธ์ พ.ศ. 2548</t>
  </si>
  <si>
    <t>บ่อพักน้ำคอนกรีตเสริมเหล็ก</t>
  </si>
  <si>
    <t>กรมประมง กรมชลประทาน</t>
  </si>
  <si>
    <t>CMI01P00398</t>
  </si>
  <si>
    <t>จัดหาน้ำช่วยเหลือราษฎร บ้านสุขฤทัย ตำบลท่าตอน อำเภอแม่อาย</t>
  </si>
  <si>
    <t>20 เมษายน พ.ศ. 2548</t>
  </si>
  <si>
    <t>300 ไร่ 566 ครัวเรือน 2,235 คน</t>
  </si>
  <si>
    <t>CMI01P00399</t>
  </si>
  <si>
    <t>พัฒนาพื้นที่อำเภอดอยเต่า อันเนื่องมาจากพระราชดำริ (งานก่อสร้างสถานีสูบน้ำ ด้วยไฟฟ้าพร้อมระบบส่งน้ำ เทศบาลตำบลท่าเดื่อ) บ้านแปลง ตำบลท่าเดื่อ อำเภอดอยเต่า</t>
  </si>
  <si>
    <t>30 มกราคม พ.ศ. 2549</t>
  </si>
  <si>
    <t>สถานีสูบน้ำพร้อมระบบ</t>
  </si>
  <si>
    <t>2,500 ไร่ 303 ครัวเรือน 1,350 คน</t>
  </si>
  <si>
    <t>CMI01P00400</t>
  </si>
  <si>
    <t>พัฒนาพื้นที่อำเภอดอยเต่า (งานก่อสร้างสถานีสูบน้ำด้วย ไฟฟ้าพร้อมระบบส่งน้ำ บ้านหนองปู-หนองผักบุ้ง) บ้านห้วยส้ม ตำบลบงตัน อำเภอดอยเต่า</t>
  </si>
  <si>
    <t>CMI01P00401</t>
  </si>
  <si>
    <t>พัฒนาพื้นที่อำเภอดอยเต่า (สถานีสูบน้ำด้วยไฟฟ้า พร้อมระบบส่งน้ำบ้านแอ่น จัดสรร) บ้านแอ่นจัดสรร ตำบลบ้านแอ่น อำเภอดอยเต่า</t>
  </si>
  <si>
    <t>1,000 ไร่ 3,498 ครัวเรือน 1,730 คน</t>
  </si>
  <si>
    <t>CMI01P00402</t>
  </si>
  <si>
    <t>ปรับปรุงระบบส่งน้ำ ฝายเหมืองหลวงบ้านแปะ บ้านม่อนหิน ตำบลบ้านแปะ อำเภอจอมทอง</t>
  </si>
  <si>
    <t>500 ไร่ 175 ครัวเรือน 610 คน</t>
  </si>
  <si>
    <t>CMI01P00403</t>
  </si>
  <si>
    <t>พัฒนาป่าไม้ตามพระราชดำริ บ้านห้วยลึก ตำบลเปียงหลวง อำเภอเวียงแหง</t>
  </si>
  <si>
    <t>เจาะบ่อน้ำบาดาล 1 บ่อ และก่อสร้างระบบประปา</t>
  </si>
  <si>
    <t>CMI01P00404</t>
  </si>
  <si>
    <t>จัดหาน้ำให้ราษฎร บ้านบะหลา ตำบลท่าตอน อำเภอแม่อาย</t>
  </si>
  <si>
    <t>CMI01P00426</t>
  </si>
  <si>
    <t xml:space="preserve"> โครงการอ่างเก็บน้ำห้วยกวางตาย อำเภอจอมทอง จังหวัดเชียงใหม่</t>
  </si>
  <si>
    <t>28 มกราคม 2548</t>
  </si>
  <si>
    <t xml:space="preserve"> อ่างเก็บน้ำ</t>
  </si>
  <si>
    <t>สนับสนุนน้ำในการอุปโภคบริโภคให้แก่ราษฎร จำนวน 1,390 ครัวเรือน ตลอดจน พื้นที่การเกษตร 250 ไร่</t>
  </si>
  <si>
    <t xml:space="preserve"> กรมชลประทาน</t>
  </si>
  <si>
    <t>CMI01P006666</t>
  </si>
  <si>
    <t xml:space="preserve"> โครงการจัดหาน้ำช่วยเหลือราษฎร บ้านปางเติม อำเภอสะเมิง จังหวัดเชียงใหม่ - อ่างเก็บน้ำห้วยไม้เคียน</t>
  </si>
  <si>
    <t>12 มีนาคม 2545</t>
  </si>
  <si>
    <t>อ่างเก็บน้ำความจุ ประมาณ 320,000 ลบ.ม. พร้อมระบบ ส่งน้ำและอาคารประกอบ</t>
  </si>
  <si>
    <t>สามารถส่งน้ำ ให้พื้นที่การเกษตร จำนวน 300 ไร่ และ น้ำสำหรับการอุปโภคบริโภคให้ราษฎร 137 ครัวเรือน 423 คน</t>
  </si>
  <si>
    <t>CMI02P007</t>
  </si>
  <si>
    <t xml:space="preserve">ส่งเสริมการปลูกไม้ดอก เมืองหนาว อำเภอฝาง บ้านป่าคา ตำบลม่อนปิ่น อำเภอฝาง </t>
  </si>
  <si>
    <t>ฝาง</t>
  </si>
  <si>
    <t>24 กุมภาพันธ์พ.ศ. 2528</t>
  </si>
  <si>
    <t>ส่งเสริมการปลูกไม้ดอก</t>
  </si>
  <si>
    <t>CMI02P008</t>
  </si>
  <si>
    <t>สถานีพัฒนาการเกษตรที่สูงเขา อมพายตามพระราชด้าริ(แผนงานจัดรูปแปลงนาและ การปลูกข้าว) บ้านเขาอมพาย ตำบลปางหินฝน อำเภอแม่แจ่ม</t>
  </si>
  <si>
    <t>26 มีนาคม พ.ศ. 2546</t>
  </si>
  <si>
    <t xml:space="preserve">การเกษตร(จัดรูปแปลงนาและปลูกข้าว) </t>
  </si>
  <si>
    <t>สำนักราชเลขาธิการ กรมประมง</t>
  </si>
  <si>
    <t>CMI02P009</t>
  </si>
  <si>
    <t>กลุ่มสถานีพัฒนาการเกษตร ที่สูงกลุ่มบ้านเล็กในป่าใหญ่ และกลุ่มพัฒนาอาชีพเขต ภาคเหนือ(พัฒนาการเกษตร) จังหวัดเชียงราย เชียงใหม่ พะเยา ลำพูนน่านและแพร ่</t>
  </si>
  <si>
    <t>CMI03P0010</t>
  </si>
  <si>
    <t>ปลูกไผ่เพื่อฟื้นฟูสภาพป่าไม้ในพื้นที่โครงการฯ ภาคเหนือ เชียงใหม่ เชียงราย พะเยา แม่ฮ่องสอน ตาก น่าน ลำปาง พิษณุโลก และอุตรดิตถ์</t>
  </si>
  <si>
    <t>CMI03P0011</t>
  </si>
  <si>
    <t>สถานีพัฒนาการเกษตร ที่สูงตามพระราชดำริ (พื้นที่ใหม่) บ้านนาเกียน (แผนอำนวยการ และบริหารแผนงานฟื้นฟูทรัพยากรธรรมชาติและสิ่งแวดล้อม) บ้านนาเกียน ตำบลนาเกียน อำเภออมก๋อย</t>
  </si>
  <si>
    <t>300 ไร่ 118 ครัวเรือน</t>
  </si>
  <si>
    <t>กรมอุทยานแห่งชาติ สัตว์ป่า และพันธุ์พืช กรมการข้าว</t>
  </si>
  <si>
    <t>CMI03P0012</t>
  </si>
  <si>
    <t>อนุรักษ์พันธุ์กล้วยไม้รองเท้านารีอินทนนท์ อำเภอจอมทอง</t>
  </si>
  <si>
    <t>21 เมษายน 2543</t>
  </si>
  <si>
    <t>รวบรวมกล้วยไม้ป่าและขยายพันธุ์</t>
  </si>
  <si>
    <t>CMI03P0013</t>
  </si>
  <si>
    <t>ฝึกอบรมราษฎรอาสาสมัครพิทักษ์ป่า จังหวัดเชียงใหม่ เชียงราย น่าน และพะเยา</t>
  </si>
  <si>
    <t>CMI03P0016</t>
  </si>
  <si>
    <t>อนุรักษ์พันธ์กล้วยไม้รองเท้ารารีอินทนนท์ตามพระราชดำริ ในพื้นที่ภาคเหนือ (ดอยอินทนนท์) อำเภอจอมทอง</t>
  </si>
  <si>
    <t>มีนาคม 2536</t>
  </si>
  <si>
    <t>อนุรักษ์พันธุ์ไม้</t>
  </si>
  <si>
    <t>เป็นแหล่งรวบรวมพันธุ์กล้วยไม้รองเท้านารี ตลอดจนเป็นแหล่งท่องเที่ยวเชิงอนุรักษ์</t>
  </si>
  <si>
    <t>กรมอุทยานแห่งชาติสัตว์ป่า และพันธุ์พืช</t>
  </si>
  <si>
    <t>CMI03P0021</t>
  </si>
  <si>
    <t xml:space="preserve"> ช่วยเหลือราษฎรบ้านทุ่งต้นงิ้ว อำเภออมก๋อย</t>
  </si>
  <si>
    <t>5 มีนาคม 2544</t>
  </si>
  <si>
    <t>เพิ่มพื้นที่ป่า</t>
  </si>
  <si>
    <t>พื้นที่ต้นน้ำ 13,750 ไร่ มีความอุดมสมบูรณ์</t>
  </si>
  <si>
    <t>CMI03P004</t>
  </si>
  <si>
    <t xml:space="preserve">คืนชีวิตกล้วยไม้ไทยไพรพฤกษ์ อันเนื่องมาจากพระราชดำริมหาวิทยาลัยแม่โจ้อำเภอสันทราย  บริเวณอุทยานแห่งชาติดอยสุเทพ–ปุยบริเวณดอยหัวแม่สุริน ตำบลแม่อูคอ อำเภอขุนยวม เขตพืนที่ติดต่ออ้าเภอแม่ริมสะเมิงหางดง เมืองจังหวัดเชียงใหม่ บริเวณพระต้าหนักดอยตุงและ บริเวณพืนที่โครงการพัฒนา ดอยตุงกิ่งอ้าเภอแม่ฟ้าหลวง แม่จันแม่สาย จังหวัดเชียงราย บริเวณ โครงการอนุรักษ์สภาพป่าในพืนที่ อำเภออมก๋อยจังหวัดเชียงใหม่เขต ติดต่ออำเภออมก๋อยดอยเต่า จังหวัดเชียงใหม่อ้าเภอแม่ระมาด ท่าสองยาง สามเงา จังหวัดตาก อำเภอลีจังหวัดลำพูน </t>
  </si>
  <si>
    <t>ขุนยวม</t>
  </si>
  <si>
    <t>22 มกราคม พ.ศ. 2535  22 เมษายน พ.ศ. 2539</t>
  </si>
  <si>
    <t>คืนชีวิตกล้วยไม้ไทย ไพรพฤกษ์สำนักงานคืนชีวิตกล้วยไม้ไทยไพรพฤกษ์ มหาวิทยาลัยแม่โจ้</t>
  </si>
  <si>
    <t>กองทัพภาคที่3</t>
  </si>
  <si>
    <t>CMI03P005</t>
  </si>
  <si>
    <t>การอนุรักษ์พันธุ์กล้วยไม้ป่าใน พืนที่ภาคเหนืออุทยานแห่งชาติดอยอินทนนท์อำเภอจอมทอง</t>
  </si>
  <si>
    <t xml:space="preserve">มีนาคม พ.ศ. 2536  25 กุมภาพันธ์พ.ศ. 2547 มีนาคม พ.ศ. 2547 </t>
  </si>
  <si>
    <t>รวบรวมพันธุ์ กล้วยไม้สายพันธุ์ต่างๆ เพื่อขยายพันธุ์ ก่อนนำกลับสู่พืนที่ป่า</t>
  </si>
  <si>
    <t>กรมอุทยานแห่งชาติสัตว์ปา่ และพันธุ์พืช</t>
  </si>
  <si>
    <t>CMI03P006</t>
  </si>
  <si>
    <t>อนุรักษ์สภาพป่าและสัตว์ป่าบ้านตีนตก ต้าบลนาคอเรือ อำเภอฮอด</t>
  </si>
  <si>
    <t>97 ครัวเรือน 1 หมู่บ้าน 382 คน</t>
  </si>
  <si>
    <t>องค์การบริหารส่วนจังหวัดเชียงใหม่  กรมป่าไม้</t>
  </si>
  <si>
    <t>CMI03P007</t>
  </si>
  <si>
    <t>ความหลากหลายและนิเวศวิทยา ของหิ่งห้อยในประเทศไทย สวนพฤกษศาสตร์สมเด็จ พระนางเจ้าสิริกิติ์ พระบรมราชินีนาถ ตำบลแม่แรม อำเภอแม่ริม</t>
  </si>
  <si>
    <t xml:space="preserve">8 เมษายน พ.ศ. 2539 </t>
  </si>
  <si>
    <t xml:space="preserve">องค์การสวนพฤกษศาสตร </t>
  </si>
  <si>
    <t>CMI03P008</t>
  </si>
  <si>
    <t>อนุรักษ์ฟื้นฟูสภาพป่าและ พัฒนาคุณภาพชีวิต ตำบลเมืองนะ อำเภอเชียงดาว</t>
  </si>
  <si>
    <t>ฟื้นฟูสภาพป่าต้นน้ำลำธาร</t>
  </si>
  <si>
    <t>CMI03P009</t>
  </si>
  <si>
    <t xml:space="preserve"> สถานีพัฒนาเกษตรที่สูงตาม พระราชดำริบ้านเสาแดง  (งานอนุรักษ์ฟื้นฟู) บ้านเสาแดง ตำบลแจ่มหลวง อำเภอแม่แจ่ม</t>
  </si>
  <si>
    <t>14 กุมภาพันธ์พ.ศ. 2547</t>
  </si>
  <si>
    <t xml:space="preserve">สิ่งแวดล้อมสนับสนุนน้ำและฟื้นฟู ทรัพยากรธรรมชาติและสิ่งแวดล้อมให้อยู่ในสภาพที่สมดุลตลอดจนเป็นแหล่งอาหารของราษฎร </t>
  </si>
  <si>
    <t>65 ครัวเรือน 443 คน</t>
  </si>
  <si>
    <t>CMI04P0010</t>
  </si>
  <si>
    <t>ฟาร์มตัวอย่างตามพระราชดำริ บ้านแม่ตุงติง ตำบลแม่สาบ อำเภอสะเมิง</t>
  </si>
  <si>
    <t>5 มีนาคม พ.ศ. 2540 ๑๑ สิงหาคม ๒๕๔๒</t>
  </si>
  <si>
    <t>ส่งเสริมราษฎรในพื้นที่ให้มีรายได้เสริมจากการดำเนินการฟาร์ม</t>
  </si>
  <si>
    <t>กรมอุทยานแห่งชาติ สัตว์ป่า และพันธุ์พืช กรมปศุสัตว์ กรมวิชาการเกษตร กรมส่งเสริมการเกษตร กรมหม่อนไหม กรมการข้าว</t>
  </si>
  <si>
    <t>CMI04P0011</t>
  </si>
  <si>
    <t>ขยายพันธุ์สุกรจินหัว จังหวัดเชียงใหม่และเชียงราย บ้านขุนแตะ ตำบลดอยแก้ว อำเภอจอมทอง จังหวัดเชียงใหม่ บ้านแม่ตุงติง ตำบลแม่สาบ อำเภอสะเมิง จังหวัดเชียงใหม่ บ้านร่มฟ้าทอง ตำบลปอ อำเภอเวียงแก่น จังหวัดเชียงราย</t>
  </si>
  <si>
    <t>จอมทอง, สะเมิง, เวียงแก่น</t>
  </si>
  <si>
    <t>27 มกราคม พ.ศ. 2544 2 กุมภาพันธ์ พ.ศ. 2544</t>
  </si>
  <si>
    <t>ส่งเสริมอาชีพ</t>
  </si>
  <si>
    <t>CMI04P0012</t>
  </si>
  <si>
    <t xml:space="preserve"> พัฒนาการเกษตรที่สูงตามพระราชดำริ บ้านห้วยเมืองงาม บ้านห้วยแม่เกี่ยง บ้านเขาอมพาย บ้านเสาแดง บ้านดอยม่อนล้าน อำเภอแม่อาย เชียงดาว แม่แจ่ม และพร้าว</t>
  </si>
  <si>
    <t>แม่อาย, เชียงดาว, แม่แจ่ม, พร้าว</t>
  </si>
  <si>
    <t>สำนักราชเลขาธิการ กองทัพภาคที่ 3 กรมปศุสัตว์ กรมวิชาการเกษตร กรมส่งเสริมการเกษตร กรมการข้าว</t>
  </si>
  <si>
    <t>CMI04P0013</t>
  </si>
  <si>
    <t>. สถานีพัฒนาเกษตรที่สูงตามพระราชดำริ ดอยม่อนล้าน (งานประมง) บ้านอาแย ตำบลป่าไหน่ อำเภอพร้าว</t>
  </si>
  <si>
    <t>27 มกราคม 2546 (ฎีกา) 28 มกราคม พ.ศ. 2547</t>
  </si>
  <si>
    <t>ส่งเสริมงานประมง</t>
  </si>
  <si>
    <t>33 ครัวเรือน 182 คน</t>
  </si>
  <si>
    <t>กรมประมง กรมหม่อนไหม</t>
  </si>
  <si>
    <t>CMI04P0014</t>
  </si>
  <si>
    <t xml:space="preserve"> ฟาร์มตัวอย่างตามพระราชดำริ บ้านดงเย็น ตำบลบ้านแปะ อำเภอจอมทอง</t>
  </si>
  <si>
    <t>แหล่งสร้างงานและอาชีพ</t>
  </si>
  <si>
    <t>กรมอุทยานแห่งชาติ สัตว์ป่า และพันธุ์พืช กรมปศุสัตว์ กรมวิชาการเกษตร กรมส่งเสริมการเกษตร กรมหม่อนไหม</t>
  </si>
  <si>
    <t>CMI04P0016</t>
  </si>
  <si>
    <t xml:space="preserve"> อนุรักษ์สภาพป่า พื้นที่อำเภออมก๋อย บ้านห้วยปูลิง ตำบลม่อนจอง อำเภออมก๋อย จังหวัดเชียงใหม่ (ศูนย์ปฏิบัติการนางนอน)</t>
  </si>
  <si>
    <t>16 เมษายน 2539</t>
  </si>
  <si>
    <t>กรมอุทยานแห่งชาติ สัตว์ป่า และพันธุ์พืช กรมส่งเสริมสหกรณ์</t>
  </si>
  <si>
    <t>CMI04P0017</t>
  </si>
  <si>
    <t xml:space="preserve"> ฟื้นฟูสภาพป่าในพื้นที่บ้านซิแบ ตำบลแม่ตื่น อำเภออมก๋อย</t>
  </si>
  <si>
    <t>22 มกราคม 2542 14 กุมภาพันธ์ 2542</t>
  </si>
  <si>
    <t>CMI04P0018</t>
  </si>
  <si>
    <t xml:space="preserve"> พัฒนาป่าไม้ฯ สวนป่าสิริกิติ์ บ้านโม่งหลวง ตำบลกองแขก อำเภอแม่แจ่ม</t>
  </si>
  <si>
    <t>18 มีนาคม 2525</t>
  </si>
  <si>
    <t>CMI04P0019</t>
  </si>
  <si>
    <t>. พัฒนาป่าไม้ฯ สวนป่าสิริกิติ์ บ้านขุนแม่นาย ตำบลแม่ศึก อำเภอแม่แจ่ม</t>
  </si>
  <si>
    <t>CMI04P0020</t>
  </si>
  <si>
    <t xml:space="preserve"> พัฒนาป่าไม้ฯ สวนป่าสิริกิติ์ บ้านมืดลอง ตำบลบ้านทับ อำเภอแม่แจ่ม</t>
  </si>
  <si>
    <t>CMI04P0021</t>
  </si>
  <si>
    <t xml:space="preserve"> ฟื้นฟูสภาพป่าพื้นที่อำเภอไชยปราการ-อำเภอเชียงดาว บ้านห้วยจะค่าน ตำบลปิงโค้ง อำเภอเชียงดาว</t>
  </si>
  <si>
    <t>29 มิถุนายน 2538</t>
  </si>
  <si>
    <t>CMI04P0022</t>
  </si>
  <si>
    <t>. โครงการอนุรักษ์ฟื้นฟูสภาพป่าและ พัฒนาคุณภาพชีวิตบ้านนาศิริ อันเนื่องมาจากพระราชดำริ อำเภอเชียงดาว จังหวัดเชียงใหม่</t>
  </si>
  <si>
    <t>4 กุมภาพันธุ์ 2548</t>
  </si>
  <si>
    <t>กรมอุทยานแห่งชาติ สัตว์ป่า และพันธุ์พืช กรมปศุสัตว์ กรมวิชาการเกษตร กรมการข้าว</t>
  </si>
  <si>
    <t>CMI04P0023</t>
  </si>
  <si>
    <t>พัฒนาคุณภาพชีวิตบ้านทุ่งต้นงิ้ว อำเภออมก๋อย</t>
  </si>
  <si>
    <t>ส่งเสริมกลุ่มอาชีพ รวมทั้งงานหัตถกรรมต่างๆ</t>
  </si>
  <si>
    <t>CMI04P0024</t>
  </si>
  <si>
    <t xml:space="preserve"> พัฒนาป่าไม้อันเนื่องมาจาก พระราชดำริ สวนป่าสิริกิติ์ บ้านมืดหลอง</t>
  </si>
  <si>
    <t>ฝึกอบรมราษฎร ให้รักและหวงแหนทรัพยากรธรรมชาติ</t>
  </si>
  <si>
    <t>CMI04P0025</t>
  </si>
  <si>
    <t xml:space="preserve"> ส่งเสริมศิลปาชีพบ้านห้วยสะแพท อำเภอจอมทอง</t>
  </si>
  <si>
    <t>10 มกราคม 2537</t>
  </si>
  <si>
    <t>ส่งเสริมศิลปาชีพ</t>
  </si>
  <si>
    <t>CMI04P0026</t>
  </si>
  <si>
    <t xml:space="preserve"> ส่งเสริมศิลปาชีพบ้านขุนวิน อำเภอแม่วาง</t>
  </si>
  <si>
    <t>19 มกราคม 2543</t>
  </si>
  <si>
    <t>ส่งเสริมกลุ่มอาชีพ รวมทั้งงานหัตถกรรมต่างๆและอนุรักษ์ ฟื้นฟูพื้นที่ป่าไม้</t>
  </si>
  <si>
    <t>สำนักราชเลขาธิการ กรมอุทยานแห่งชาติ สัตว์ป่า และพันธุ์พืช</t>
  </si>
  <si>
    <t>CMI04P0027</t>
  </si>
  <si>
    <t xml:space="preserve"> ส่งเสริมศิลปาชีพบ้านแม่บวนเหนือ- แม่บวนใต้ อำเภอดอยเต่า</t>
  </si>
  <si>
    <t>30 มกราคม 2549</t>
  </si>
  <si>
    <t>ส่งเสริมกลุ่ม อาชีพ รวมทั้งงานหัตถกรรมต่างๆ</t>
  </si>
  <si>
    <t>CMI04P0028</t>
  </si>
  <si>
    <t xml:space="preserve"> บ่อเลี้ยงปลาสเตอร์เจี้ยน พร้อมระบบส่งน้ำและอาคาร ประกอบ โครงการบ้านเล็กในป่า ใหญ่ตามพระราชดำริดอยดำ บ้านนามน หมู่ที่ 7 ตำบลเมืองแหง อำเภอเวียงแหง</t>
  </si>
  <si>
    <t>11 มกราคม 2547</t>
  </si>
  <si>
    <t>ก่อสร้างบ่อเลี้ยง ปลาสเตอร์เจี้ยนพร้อมระบบส่งน้ำและ อาคารประกอบ</t>
  </si>
  <si>
    <t>สามารถใช้ กิจกรรมดังกล่าวเพื่อเพิ่มรายได้และ คุณภาพชีวิตของราษฎรในพื้นที่จำนวน 60 คน 17 ครัวเรือน เลี้ยงปลาสเตอร์ เจี้ยนให้มีผลผลิตของคาร์เวียร์มากขึ้น</t>
  </si>
  <si>
    <t>CMI04P0030</t>
  </si>
  <si>
    <t xml:space="preserve"> เพาะเลี้ยงกบตามพระราชดำริ พื้นที่ในพระตำหนักภูพิงค์ บ้านห้วยจะค่าน และโม่งหลวง ตำบลปิงโค้ง อำเภอเชียงดาว และแม่แจ่ม</t>
  </si>
  <si>
    <t>เชียงดาว, แม่เเจ่ม</t>
  </si>
  <si>
    <t>เลี้ยงและขยายพันธุ์ กบ</t>
  </si>
  <si>
    <t>CMI04P0031</t>
  </si>
  <si>
    <t xml:space="preserve"> ขยายผลโครงการอันเนื่องมา จากพระราชดำริการปลูกพืช เศรษฐกิจบนพื้นที่สูงหลายพื้นที่ ดำเนินการ</t>
  </si>
  <si>
    <t>พ.ศ. 2541</t>
  </si>
  <si>
    <t>ปลูกพืชเศรษฐกิจ</t>
  </si>
  <si>
    <t>CMI04P0032</t>
  </si>
  <si>
    <t xml:space="preserve"> เลี้ยงแพะนมเพื่อศึกษาวิจัยและ ขยายผลส่งเสริมเกษตรกร ตามพระราชดำริ เชียงใหม่ เชียงราย แม่ฮ่องสอน น่าน และพะเยา</t>
  </si>
  <si>
    <t>ศึกษา ขยายผลการ เลี้ยงแพะนม</t>
  </si>
  <si>
    <t>CMI04P0033</t>
  </si>
  <si>
    <t xml:space="preserve"> บ้านเล็กในป่าใหญ่ ตามพระราชดำริดอยดำ (งานก่อสร้างบ่อเลี้ยงปลา เพิ่มเติม) บ้านนามน ตำบลเมืองแหง อำเภอเวียงแหง</t>
  </si>
  <si>
    <t>จัดทำบ่อเลี้ยงปลา</t>
  </si>
  <si>
    <t>40 ไร่</t>
  </si>
  <si>
    <t>กรมชลประทาน กองทัพภาคที่ 3 กรมปศุสัตว์, กรมวิชาการเกษตร กรมส่งเสริมการเกษตร</t>
  </si>
  <si>
    <t>CMI04P009</t>
  </si>
  <si>
    <t>ฟาร์มตัวอย่างบ้านขุนแตะบ้านขุนแตะ ตำบลดอยแก้วอำเภอแม่แจ่ม</t>
  </si>
  <si>
    <t>23 กุมภาพันธ์ พ.ศ. 2540</t>
  </si>
  <si>
    <t>ส่งเสริมราษฎรในพื้นที่ให้มีรายได้</t>
  </si>
  <si>
    <t>CMI06P0010</t>
  </si>
  <si>
    <t>ก่อสร้างสะพานแขวน ตำบลสบโขง อำเภออมก๋อย จังหวัดเชียงใหม่</t>
  </si>
  <si>
    <t>23 มกราคม พ.ศ. 2553</t>
  </si>
  <si>
    <t>ก่อสร้างสะพาน เคเบิ้ล ยาว 58 เมตร</t>
  </si>
  <si>
    <t>ราษฎรมี เส้นทางคมนาคมสัญจร และขนส่ง ผลผลิตทางการเกษตรได้สะดวกยิ่งขึ้น</t>
  </si>
  <si>
    <t>CMI07P001</t>
  </si>
  <si>
    <t>จัดตั้งธนาคารข้าวพระราชทาน พื้นที่ภาคเหนือ หลายพื้นที่ ดำเนินการ</t>
  </si>
  <si>
    <t>จัดตั้งธนาคารข้าว</t>
  </si>
  <si>
    <t>CMI08P0014.1</t>
  </si>
  <si>
    <t>พัฒนาพื้นที่บ้านห้วยฮักพัฒนา ตำบลหนองแหย่ง อำเภอสันทราย</t>
  </si>
  <si>
    <t>13 มีนาคม พ.ศ.  2534</t>
  </si>
  <si>
    <t>242 ครัวเรือน  828 คน</t>
  </si>
  <si>
    <t>CMI08P0016.1</t>
  </si>
  <si>
    <t>ฟื้นฟูพื้นที่ อำเภอไชยปราการและข้างเคียง (พื้นที่ 1) ตำบลหนองบัวและศรีดงเย็น อำเภอไชยปราการ</t>
  </si>
  <si>
    <t>รักษาป่าไม้ที่ยังคงมีสภาพอุดมสมบูรณ์ไม่ให้ถูกทำลาย</t>
  </si>
  <si>
    <t>CMI08P0017</t>
  </si>
  <si>
    <t>พัฒนาป่าไม้อันเนื่องมาจากพระราชดำริ สวนป่าสิริกิติ์ อำเภอแม่แจ่ม</t>
  </si>
  <si>
    <t>19 กันยายน พ.ศ. 2539</t>
  </si>
  <si>
    <t>อนุรักษ์ทรัพยากรธรรมชาติและยกระดับคุณภาพชีวิตของประชาชน</t>
  </si>
  <si>
    <t>CMI08P0018</t>
  </si>
  <si>
    <t>บ้านเล็กในป่าใหญ่บ้านขุนวิน (งานอนุรักษ์ทรัพยากรป่าไม้) บ้านขุนวิน ตำบลแม่วิน อำเภอแม่วาง</t>
  </si>
  <si>
    <t>แก้ไขปัญหาการบุกรุกทำลายป่าไม้ การทำไร่เลื่อนลอย</t>
  </si>
  <si>
    <t>CMI08P0019</t>
  </si>
  <si>
    <t>สถานีสาธิตและถ่ายทอดการเกษตร ป่าไม้ และสิ่งแวดล้อม ตามพระราชดำริ บ้านแปกแซม</t>
  </si>
  <si>
    <t>20 มีนาคม 2546</t>
  </si>
  <si>
    <t>CMI08P0020</t>
  </si>
  <si>
    <t>บ้านเล็กในป่าใหญ่ดอยผ้าห่มปก (พัฒนาเกษตรอนุรักษ์สิ่งแวดล้อม) พื้นที่ลุ่มน้ำแม่สาว ดอยผ้าห่มปก ตำบลแม่สาว อำเภอแม่อาย</t>
  </si>
  <si>
    <t>12 มกราคม พ.ศ. 2544 13 มกราคม พ.ศ. 2544</t>
  </si>
  <si>
    <t>200 ไร่ 21 ครัวเรือน</t>
  </si>
  <si>
    <t>สำนักราชเลขาธิการ กองทัพภาคที่ 3 กรมปศุสัตว์ กรมประมง กรมวิชาการเกษตร กรมการข้าว</t>
  </si>
  <si>
    <t>CMI08P0021.1</t>
  </si>
  <si>
    <t>พัฒนาการเกษตรที่สูง บ้านขุนอม-แฮดนอก ตำบลสบโขง อำเภออมก๋อย</t>
  </si>
  <si>
    <t>CMI08P0022.1</t>
  </si>
  <si>
    <t>พัฒนาอันเนื่องมาจากพระราชดำริเพื่อแก้ไข ปัญหาภัยแล้งพื้นที่ดอยเต่า บ้านแม่บวนเหนือ แม่ตูบ แม่บวนใต้และโป่งโค้ง ตำบลโปงทุ่ง อำเภอดอยเต่า</t>
  </si>
  <si>
    <t>อนุรักษ์ฟื้นฟูสภาพ ป่าต้นน้ำลำธาร</t>
  </si>
  <si>
    <t>กรมป่าไม้ กรมชลประทาน กรมส่งเสริมการเกษตร กรมการพัฒนาชุมชน กรมอุทยานแห่งชาติ สัตว์ป่า และพันธุ์พืช</t>
  </si>
  <si>
    <t>CMI08P0031</t>
  </si>
  <si>
    <t>ขยายเขตไฟฟ้าให้โครงการแม่เย็นร่วมใจ อำเภอแม่ริม</t>
  </si>
  <si>
    <t>2 ธันวาคม 2538</t>
  </si>
  <si>
    <t>การไฟฟ้าส่วนภูมิภาค</t>
  </si>
  <si>
    <t>CMI08P0032</t>
  </si>
  <si>
    <t>ศูนย์ส่งกำลังบำรุงโครงการอันเนื่องมาจากพระราชดำริ (ภาคเหนือ) (ศูนย์ส่งกำลังบำรุงโครงการ) หน่วยจัดการป่าแม่ริม อำเภอแม่ริม</t>
  </si>
  <si>
    <t>11 กุมภาพันธ์ พ.ศ. 2547</t>
  </si>
  <si>
    <t>ศูนย์ส่งกำลังบำรุง สนับสนุนการดำเนินงานในพื้นที่ภาคเหนือให้มีความคล่องตัวสูง</t>
  </si>
  <si>
    <t>CMI08P0035</t>
  </si>
  <si>
    <t xml:space="preserve"> ศูนย์ส่งกำลังบำรุงโครงการอันเนื่องมาจากพระราชดำริ (ภาคเหนือ) จังหวัดเชียงใหม่</t>
  </si>
  <si>
    <t xml:space="preserve"> 11 กุมภาพันธ์ พ.ศ. 2547</t>
  </si>
  <si>
    <t>ส่งเสริมการดำเนินงาน</t>
  </si>
  <si>
    <t>อำนวยความสะดวกในการดำเนินงาน</t>
  </si>
  <si>
    <t>CMI08P007</t>
  </si>
  <si>
    <t>พัฒนาเบ็ดเสร็จบ้านขอบดัง มี 2 โครงการย่อย  7.1 พัฒนาเบ็ดเสร็จ ตำบลม่อนปิ่น อำเภอฝาง  และ 7.2 จัดหาน้ำบ้านขอบด้ง ต.ม่อนปิ่น อ.ฝาง</t>
  </si>
  <si>
    <t xml:space="preserve">พระบาทสมเด็จพระบรมชนกาธิเบศร มหาภูมิพลอดุลยเดชมหาราช บรมนาถบพิตร และสมเด็จพระนางเจ้าสิริกิติ์ พระบรมราชินีนาถ พระบรมราชชนนีพันปีหลวง
</t>
  </si>
  <si>
    <t>PBI01P064</t>
  </si>
  <si>
    <t>จัดหาน้ำให้ที่ดินของมูลนิธิส่งเสริมศิลปาชีพบ้านสาระเห็ด บ้านสาระเห็ด ตำบลกลัดหลวง อำเภอท่ายาง</t>
  </si>
  <si>
    <t>ท่ายาง</t>
  </si>
  <si>
    <t>กรกฎาคม พ.ศ. 2532</t>
  </si>
  <si>
    <t xml:space="preserve"> พัฒนาแหล่งน้ำ</t>
  </si>
  <si>
    <t>PBI02P005</t>
  </si>
  <si>
    <t>พัฒนาคุณภาพชีวิตประชาชน บ้านบางกลอย และบ้านโป่งลึก ตำบลห้วยแม่เพรียง อำเภอแก่งกระจาน</t>
  </si>
  <si>
    <t>แก่งกระจาน</t>
  </si>
  <si>
    <t>ปรับปรุง และพัฒนาการประกอบอาชีพทางการเกษตร</t>
  </si>
  <si>
    <t>PBI02P006</t>
  </si>
  <si>
    <t>ที่ดินของมูลนิธิส่งเสริมศิลปาชีพ ในสมเด็จพระนางเจ้าสิริกิติ์ พระบรมราชินีนาถ พระบรมราชชนนีพันปีหลวง บ้านท่ากระทุ่ม อำเภอท่ายาง</t>
  </si>
  <si>
    <t>15 กรกฎาคม พ.ศ.2532</t>
  </si>
  <si>
    <t>PBI03P004</t>
  </si>
  <si>
    <t>ศูนย์ศึกษาพันธุ์ไม้และอนุรักษ์ธรรมชาติ บ้านท่ากระทุ่ม บ้านสาระเห็ด ตำบลกลัดหลวง อำเภอท่ายาง</t>
  </si>
  <si>
    <t>24 มิถุนายน พ.ศ.2533</t>
  </si>
  <si>
    <t>จัดทำสวนป่าตัวอย่าง ในพื้นที่ และจัดเป็นแหล่งศึกษาพันธุ์ไม้</t>
  </si>
  <si>
    <t>PBI03P005</t>
  </si>
  <si>
    <t>โครงการอนุรักษ์ทรัพยากรธรรมชาติและสัตว์ป่าบริเวณอุทยานแห่งชาติแก่งกระจาน อันเนื่องมาจากพระราชดำริ จังหวัดเพชรบุรี</t>
  </si>
  <si>
    <t>อนุรักษ์ ทรัพยากรธรรมชาติและสัตว์ป่า</t>
  </si>
  <si>
    <t>อนุรักษ์และพัฒนาทรัพยากร ป่าไม้ ให้เป็นป่าที่ สมบูรณ์ตามธรรมชาติ รวมถึงสามารถ เป็นแหล่งอาหาร แหล่งน้ำของสัตว์ป่า ปลูกจิตสำนึกประชาชนในพื้นที่ให้มี ความหวงแหนในทรัพยากรป่าไม้และ สัตว์ป่า</t>
  </si>
  <si>
    <t>PBI03P006</t>
  </si>
  <si>
    <t>แก้ไขปัญหาช้างป่าอุทยานแห่งชาติแก่งกระจานฯ จังหวัดเพชรบุรี</t>
  </si>
  <si>
    <t>จัดทำโป่งเทียมและ จัดทำฝายต้นน้ำลำธาร</t>
  </si>
  <si>
    <t>เป็นการเพิ่ม แหล่งน้ำและแหล่งอาหารให้เพียงพอต่อ ความต้องการของช้างและสัตว์ป่า</t>
  </si>
  <si>
    <t>PBI03P008</t>
  </si>
  <si>
    <t>แก้ไขปัญหาช้างป่าตามแนวพระราชดำริบ้านป่าเด็ง จังหวัดเพชรบุรี</t>
  </si>
  <si>
    <t>แก้ไขปัญหาระหว่าง ช้างป่ากับราษฎรในพื้นที่</t>
  </si>
  <si>
    <t>แก้ไขปัญหาระหว่าง ช้างป่ากับราษฎรในพื้นที่ และเพิ่มแหล่ง อาหารและแหล่งน้ำของช้างและสัตว์ป่า</t>
  </si>
  <si>
    <t>PBI04P005</t>
  </si>
  <si>
    <t>โครงการฟาร์มทะเลตัวอย่างแบบผสมผสานตามพระราชดำริ ในสมเด็จพระนางเจ้าสิริกิติ์ พระบรมราชินีนาถ ตำบลบางแก้ว อำเภอบ้านแหลม จังหวัดเพชรบุรี</t>
  </si>
  <si>
    <t>บ้านแหลม</t>
  </si>
  <si>
    <t>1 กรกฎาคม 2551 21 กรกฎาคม พ.ศ.2551</t>
  </si>
  <si>
    <t>ก่อสร้างฟาร์มทะเล</t>
  </si>
  <si>
    <t>PNB02P001</t>
  </si>
  <si>
    <t>ส่งเสริมการปลูกไม้ดอก กิ่งอำเภอเขาค้อ</t>
  </si>
  <si>
    <t>เขาค้อ</t>
  </si>
  <si>
    <t>24 กุมภาพันธ์ พ.ศ. 2528</t>
  </si>
  <si>
    <t>LEI01P003</t>
  </si>
  <si>
    <t>ขุดลอกผาบ่าวผาสาว ตำบลเขาหลวง อำเภอวังสะพุง</t>
  </si>
  <si>
    <t>วังสะพุง</t>
  </si>
  <si>
    <t>24 พฤษภาคม พ.ศ. 2524</t>
  </si>
  <si>
    <t>พัฒนาแหล่งน้ำสำหรับอุปโภค-บริโภค และการเกษตรแก่ราษฎร ให้สามารถทำการเพาะปลูกได้ทั้งฤดูฝนและ ฤดูแล้ง จำนวน 200 ไร่</t>
  </si>
  <si>
    <t>LEI01P009</t>
  </si>
  <si>
    <t>ขุดลอกผาเกิ้ง-ผานาง ตำบลผาอินทร์แปลง อำเภอวังสะพุง</t>
  </si>
  <si>
    <t>25 มีนาคม พ.ศ. 2534</t>
  </si>
  <si>
    <t>พัฒนาแหล่งน้ำสำหรับอุปโภค-บริโภคและการเกษตรแก่ราษฎร ให้สามารถทำการเพาะปลูกได้ทั้งฤดูฝนและฤดูแล้ง จำนวน 25 ไร่</t>
  </si>
  <si>
    <t>LEI01P010</t>
  </si>
  <si>
    <t>ฝายและระบบส่งน้ำ ห้วยน้ำผัก ตำบลแสงภา อำเภอนาแห้ว</t>
  </si>
  <si>
    <t>นาแห้ว</t>
  </si>
  <si>
    <t>6 กุมภาพันธ์ พ.ศ. 2542</t>
  </si>
  <si>
    <t>จัดหาแหล่งน้ำให้แก่ราษฎรในเขตหมู่บ้านน้ำผักและหมู่บ้านใกล้เคียงให้สามารถเพาะปลูกจำนวน 420 ไร่ได้ทั้งในฤดูฝนและฤดูแล้ง อีกทั้งมีน้ำไว้ใช้ในการอุปโภค-บริโภค และเลี้ยงสัตว์ในพื้นที่ได้ตลอดปี</t>
  </si>
  <si>
    <t>LEI03P005</t>
  </si>
  <si>
    <t>ฟื้นฟูอาหารช้างป่าภูหลวง อันเนื่องมาจากพระราชดำริ บ้านน้ำค้อ ตำบลทรายขาว อำเภอวังสะพุง, ภูหลวง</t>
  </si>
  <si>
    <t>ทรายขาว</t>
  </si>
  <si>
    <t>พฤศจิกายน พ.ศ.2542</t>
  </si>
  <si>
    <t>แก้ไขปัญหาความเดือดร้อน ของราษฎร, เพิ่มแหล่งน้ำ แหล่งอาหารให้เพียงพอ ต่อความต้องการ ของช้างป่า, เพื่อสร้างจิตสำนึกให้ราษฎร มีส่วนร่วมในการอนุรักษ์ช้างป่า, ส่งเสริมกิจกรรมการท่องเที่ยว</t>
  </si>
  <si>
    <t>วังสะพุง, ภูหลวง</t>
  </si>
  <si>
    <t>LEI04P001</t>
  </si>
  <si>
    <t>บ้านเล็กในป่าใหญ่ ผานาง-ผาเกิ้ง อันเนื่องมาจากพระราชดำริใน สมเด็จพระนางเจ้าฯ พระบรมราชินีนาถ บ้านผานาง ตำบลผาอินทร์แปลง อำเภอเอราวัณ</t>
  </si>
  <si>
    <t>เอราวัณ</t>
  </si>
  <si>
    <t>23 ธันวาคม พ.ศ.2535</t>
  </si>
  <si>
    <t>เป็นแหล่งเรียนรู้ และเป็นแหล่งท่องเที่ยว</t>
  </si>
  <si>
    <t>กรมทหารพรานที่ 21 ค่ายศรีสองรัก กองทัพภาคที่ 2, กรมส่งเสริมการท่องเที่ยว, กรมส่งเสริมการเกษตร</t>
  </si>
  <si>
    <t>LEI04P002</t>
  </si>
  <si>
    <t>ขยายเขตการไฟฟ้าโครงการบ้านเล็กในป่าใหญ่ผานาง - ผาเกิ้ง ตำบลผานาง-ผาเกิ้ง อำเภอเอราวัณ</t>
  </si>
  <si>
    <t>ส่งเสริมและพัฒนาอาชีพให้แก่ราษฎร 50 ครัวเรือน มีไฟฟ้าใช้เพื่อการฝึกอบรม</t>
  </si>
  <si>
    <t>LEI04P004</t>
  </si>
  <si>
    <t>บ้านกลาง ตำบลปากตม อำเภอเชียงคาน จังหวัดเลย</t>
  </si>
  <si>
    <t>เชียงคาน</t>
  </si>
  <si>
    <t>เป็นแหล่งเรียนรู้ จ้างงาน และเป็นแหล่งท่องเที่ยว</t>
  </si>
  <si>
    <t>LEI04P005</t>
  </si>
  <si>
    <t>พัฒนาพื้นที่เพื่อเทิดพระเกียรติผาบ่าว-ผาสาว บ้านนาแซง ตำบลเขาหลวง อำเภอวังสะพุง จังหวัดเลย</t>
  </si>
  <si>
    <t>สำนักราชเลขาธิการ กองทัพภาคที่ 2 กรมหม่อนไหม (ส่งเสริมอาชีพด้านหม่อนไหม)</t>
  </si>
  <si>
    <t>LEI04P006</t>
  </si>
  <si>
    <t>โครงการพัฒนาพื้นที่เพื่อเทิดพระเกียรติบ้านคกงิ้ว อำเภอเชียงคาน</t>
  </si>
  <si>
    <t>LEI04P007</t>
  </si>
  <si>
    <t>โครงการพัฒนาพื้นที่เพื่อเทิดพระเกียรติบ้านผานาง-ผาเกิ้ง อำเภอวังสะพุง</t>
  </si>
  <si>
    <t>สำนักราชเลขาธิการ กรมหม่อนไหม (ส่งเสริมอาชีพด้านหม่อนไหม)</t>
  </si>
  <si>
    <t>PRE01P0038</t>
  </si>
  <si>
    <t>โครงการอ่างเก็บน้ำห้วยบงพร้อมระบบส่งน้ำผันจากฝายแม่จองไฟ อันเนื่องมาจากพระราชดำริ บ้านแม่จองไฟ หมู่ที่ 2ตำบลห้วยอ้อ อำเภอลอง</t>
  </si>
  <si>
    <t>ลอง</t>
  </si>
  <si>
    <t>4 มีนาคม พ.ศ. 2540</t>
  </si>
  <si>
    <t>อ่างเก็บน้ำขนาดเล็ก ขนาดกว้าง 8 ม. สูง 15 ม. ยาว 160 ม. ความจุอ่าง 0.30 ล้าน ลบ.ม.</t>
  </si>
  <si>
    <t>ช่วยเหลือราษฎร 229 ครัวเรือน พื้นที่เพาะปลูกในฤดูฝน 1,200 ไร่</t>
  </si>
  <si>
    <t>PRE01P0039</t>
  </si>
  <si>
    <t>อ่างเก็บน้ำห้วยแม่เกี่ยม อันเนื่องมาจากพระราชดำริ บ้านแม่เกี่ยม บ้านห้วยอ้อ หมู่ที่ 12 ตำบลห้วยอ้อ อำเภอลอง</t>
  </si>
  <si>
    <t>อ่างเก็บน้ำขนาดเล็ก ขนาดกว้าง 8 ม. สูง 15 ม. ยาว 147 ม. ความจุอ่าง 0.20 ล้าน ลบ.ม.</t>
  </si>
  <si>
    <t>ช่วยเหลือราษฎร 212 ครัวเรือน ส่งน้ำช่วยเหลือพื้นที่เพาะปลูก 600 ไร่</t>
  </si>
  <si>
    <t>PRE02P001</t>
  </si>
  <si>
    <t>สถานีพัฒนาการเกษตรที่สูง กลุ่มบ้านเล็กในป่าใหญ่ และกลุ่มพัฒนาอาชีพ จังหวัดแพร่</t>
  </si>
  <si>
    <t>MSN01P00100</t>
  </si>
  <si>
    <t xml:space="preserve">จัดหาน้ำสนับสนุนโครงการอนุรักษ์ แหล่งพันธุกรรมไม้สักและพัฒนา คุณภาพชีวิตราษฎร บ้านมะโนรา บ้านมะโนรา ตำบลทุ่งยาว อำเภอปาย </t>
  </si>
  <si>
    <t>ปาย</t>
  </si>
  <si>
    <t>18 กุมภาพันธ์ 2553</t>
  </si>
  <si>
    <t xml:space="preserve">กิจกรรมฝายห้วยแม่ยาน, ระบบส่งน้ำสายหลัก ท่อ PVC, ระบบส่งน้ำสายแยก 1 ซ้าย - ขวา, ระบบส่งน้ำฝายห้วยมะโนรา กว้าง 40 เมตร สูง 1.50 เมตร </t>
  </si>
  <si>
    <t xml:space="preserve">ให้ราษฎร จำนวน 198 คน 42 ครัวเรือน มีน้ำอุปโภค -บริโภคและสามารถส่งน้ำให้พื้นที่การเกษตรของราษฎร จำนวน 150 ไร่ </t>
  </si>
  <si>
    <t>MSN01P00101</t>
  </si>
  <si>
    <t xml:space="preserve">จัดหาน้ำสนับสนุนพื้นที่ บ้านห้วยชลอบ โครงการอนุรักษ์ แหล่งพันธุกรรมไม้สักและพัฒนา คุณภาพชีวิตราษฎรบริเวณป่า ลุ่มน้ำของ-ลุ่มน้ำปาย อันเนื่องมาจากพระราชดำริ </t>
  </si>
  <si>
    <t xml:space="preserve">เป็นน้ำสนับสนุนในการอุปโภคบริโภค 82 ครัวเรือน 363 คน น้ำทำการเกษตร 250 ไร่ </t>
  </si>
  <si>
    <t>MSN01P00104</t>
  </si>
  <si>
    <t>โครงการจัดตั้งหมู่บ้านยามชายแดน อันเนื่องมาจากพระราชดำริ จังหวัด แม่ฮ่องสอน (จัดหาถังกักเก็บน้ำ สำหรับใช้ในการอุปโภคและบริโภค เพื่อช่วยเหลือราษฎรที่ประสบภัย แล้ง)</t>
  </si>
  <si>
    <t xml:space="preserve">จัดหาถังกักเก็บน้ำสำหรับใช้ในการอุปโภคและบริโภค </t>
  </si>
  <si>
    <t xml:space="preserve">ราษฎรจำนวน 140 ครัวเรือน มีน้ำสำหรับอุปโภค บริโภค และมีน้ำใช้เมื่อประสบภัยแล้ง </t>
  </si>
  <si>
    <t xml:space="preserve">กองทัพภาคที่ 3 </t>
  </si>
  <si>
    <t>MSN01P00106</t>
  </si>
  <si>
    <t xml:space="preserve">โครงการจัดตั้งหมู่บ้านยามชายแดน อันเนื่องมาจากพระราชดำริ (อาคารบังคับน้ำห้วยร่องแห้งพร้อม ระบบส่งน้ำ เพื่อจัดหาน้ำช่วยเหลือ ราษฎรบ้านปางคอง ตำบลนาปู่ป้อม อำเภอปางมะผ้า จังหวัดแม่ฮ่องสอน) </t>
  </si>
  <si>
    <t>ปางมะผ้า</t>
  </si>
  <si>
    <t>11 มีนาคม 2542 21 มีนาคม 2545</t>
  </si>
  <si>
    <t xml:space="preserve">อาคารบังคับน้ำ </t>
  </si>
  <si>
    <t xml:space="preserve">เป็นแหล่งน้ำอุปโภคบริโภคให้แก่ราษฎร 30 ครัวเรือน 121 คน และพื้นที่การเกษตร 110 ไร่ </t>
  </si>
  <si>
    <t>MSN01P0070</t>
  </si>
  <si>
    <t>ฝายพะยอย 2 บ้านพะยอย (บ้านหัวแม่สุริน) ตำบลแม่อูคอ อำเภอขุนยวม</t>
  </si>
  <si>
    <t>10 กุมภาพันธ์ พ.ศ. 2538</t>
  </si>
  <si>
    <t>ฝายทดน้ำ, ทางระบายน้ำ ปากคลองส่งน้ำพร้อมบ่อระบายตะกอน, สะพานคอนกรีตเสริมเหล็กคนเดินข้ามคลอง</t>
  </si>
  <si>
    <t>พื้นที่รับประโยชน์ : 880 ไร่ 60 ครัวเรือน 160 คน</t>
  </si>
  <si>
    <t>MSN01P0071</t>
  </si>
  <si>
    <t>ขุดลอกหนองน้ำวัดแม่ปางใน ตำบลสันติคีรี อำเภอแม่ลาน้อย</t>
  </si>
  <si>
    <t>แม่ลาน้อย</t>
  </si>
  <si>
    <t>26 กุมภาพันธ์ พ.ศ. 2538</t>
  </si>
  <si>
    <t>หนองน้ำเพื่อการอุปโภค</t>
  </si>
  <si>
    <t>MSN01P0072</t>
  </si>
  <si>
    <t>ฝายต้นน้ำลำธารบริเวณ วัดป่าริมธาวาส (วัดแม่ปาง) บ้านแม่ปางใน ตำบลสันติคีรี อำเภอแม่ลาน้อย</t>
  </si>
  <si>
    <t>ฝายทดน้ำ เพื่อความชุ่มชื้น</t>
  </si>
  <si>
    <t>MSN01P0073</t>
  </si>
  <si>
    <t>ฝายห้วยขี้หมาพร้อมระบบส่งน้ำ บ้านแม่ปาง ตำบลสันติคีรี อำเภอแม่ลาน้อย</t>
  </si>
  <si>
    <t>ฝายระบบส่งน้ำ</t>
  </si>
  <si>
    <t>ประโยชน์ของโครงการ : 350 ไร่</t>
  </si>
  <si>
    <t>MSN01P0074</t>
  </si>
  <si>
    <t>ฝายแม่ปางในพร้อมระบบส่งน้ำ บ้านแม่ปาง ตำบลสันติคีรี อำเภอแม่ลาน้อย</t>
  </si>
  <si>
    <t>ฝายหินก่อ, ระบบส่งน้ำ</t>
  </si>
  <si>
    <t>ประโยชน์ของโครงการ : 350 ไร่ 85 ครัวเรือน 340 คน</t>
  </si>
  <si>
    <t>MSN01P0075</t>
  </si>
  <si>
    <t>ฝายห้วยป่าแซงพร้อมระบบส่งน้ำ บ้านแม่ปาง ตำบลสันติคีรี อำเภอแม่ลาน้อย</t>
  </si>
  <si>
    <t>MSN01P0076</t>
  </si>
  <si>
    <t>โครงการชลประทานตามแผนงาน ยุทธศาสตร์การพัฒนา (ฝายไม้ลัน) บ้านปางคาม ตำบลปางมะผ้า อำเภอปางมะผ้า</t>
  </si>
  <si>
    <t>21 พฤศจิกายน พ.ศ. 2542</t>
  </si>
  <si>
    <t>ฝายทดน้ำ, ระบบท่อ PVC และบ่อพักน้ำ</t>
  </si>
  <si>
    <t>ประโยชน์ของโครงการ : 70 ครัวเรือน 395 คน</t>
  </si>
  <si>
    <t>MSN01P0077</t>
  </si>
  <si>
    <t>จัดหาน้ำให้ราษฎร บ้านปางคอง บ้านปางคอง ตำบลนาปู่ป้อม อำเภอปางมะผ้า</t>
  </si>
  <si>
    <t>ฝาย, ระบบท่อส่งน้ำ สระเก็บกักน้ำ, และสระ เพื่อการประมง</t>
  </si>
  <si>
    <t>ประโยชน์ของโครงการ : 1,500 ไร่ 50 ครัวเรือน 95 คน</t>
  </si>
  <si>
    <t>MSN01P0078</t>
  </si>
  <si>
    <t>ธนาคารอาหารชุมชน (Food Bank) ตามพระราชดำริ (จัดหาน้ำ) บ้านนาป่าแปก ตำบลหมอกจำแป่ อำเภอเมือง</t>
  </si>
  <si>
    <t>17 กุมภาพันธ์ พ.ศ. 2543</t>
  </si>
  <si>
    <t>ฝายหินก่อ</t>
  </si>
  <si>
    <t>ประโยชน์ของโครงการ : 325 ไร่ 114 ครัวเรือน 173 คน</t>
  </si>
  <si>
    <t>MSN01P0079</t>
  </si>
  <si>
    <t>จัดหาน้ำให้ราษฎร บ้านแสนคำลือ (ฝายป่าแปก 2) ตามพระราชดำริ บ้านแสนคำลือ บ้านรวมไทย ตำบลหมอกจำแป่ อำเภอปางมะผ้า</t>
  </si>
  <si>
    <t>17 กุมภาพันธ์ พ.ศ. 2544</t>
  </si>
  <si>
    <t>ประโยชน์ของโครงการ : 1,000 ไร่ 106 ครัวเรือน 659 คน</t>
  </si>
  <si>
    <t>MSN01P0080</t>
  </si>
  <si>
    <t>เพาะเลี้ยงขยายพันธุ์เขียดแล (จัดหาน้ำสนับสนุน) อำเภอเมือง</t>
  </si>
  <si>
    <t>18 กุมภาพันธ์ พ.ศ. 2544</t>
  </si>
  <si>
    <t>ประโยชน์ของโครงการ : 116 ครัวเรือน 636 คน</t>
  </si>
  <si>
    <t>MSN01P0081</t>
  </si>
  <si>
    <t>จัดตั้งหมู่บ้านยามชายแดน อันเนื่องมาจากพระราชดำริ บ้านแม่ส่วยอู (ก่อสร้างฝาย ห้วยจอง) บ้านแม่ส่วยอู ตำบลผาบ่อง อำเภอเมือง</t>
  </si>
  <si>
    <t>22 มีนาคม พ.ศ. 2545</t>
  </si>
  <si>
    <t>ฝายทดน้ำกล่อง (Gagion), ระบบท่อส่งน้ำ, บ่อเก็บน้ำ</t>
  </si>
  <si>
    <t>ประโยชน์ของโครงการ : 200 ไร่ 30 ครัวเรือน</t>
  </si>
  <si>
    <t>MSN01P0082</t>
  </si>
  <si>
    <t>จัดหาแหล่งน้ำสนับสนุนโครงการ ธนาคารอาหารชุมชนตามพระราชดำริ บ้านแม่ปาง บ้านแม่ปางนอก บ้านแม่ปางใน บ้านแม่แป และบ้านหัวตาด ตำบลสันติคีรี อำเภอแม่ลาน้อย</t>
  </si>
  <si>
    <t>9 เมษายน พ.ศ. 2546</t>
  </si>
  <si>
    <t>อาคารหัวงาน, ระบบ ท่อส่งน้ำ ฝายเพื่ออุปโภคบริโภค</t>
  </si>
  <si>
    <t>ประโยชน์ของโครงการ : 45 ครัวเรือน</t>
  </si>
  <si>
    <t>MSN01P0083</t>
  </si>
  <si>
    <t>งานฟื้นฟูสภาพป่าต้นน้ำของลุ่มน้ำแม่ ปางในเขตพื้นที่โครงการธนาคาร อาหารชุมชน (Food Bank) ตาม พระราชดำริ บ้านแม่ปางใน ตำบลสันติคีรี อำเภอแม่ลาน้อย</t>
  </si>
  <si>
    <t>ประโยชน์ของโครงการ : 200 ไร่</t>
  </si>
  <si>
    <t>MSN01P0084</t>
  </si>
  <si>
    <t>จัดหาน้ำช่วยเหลือราษฎร บ้านห้วยช่างคำ ตำบลห้วยโป่ง อำเภอเมือง</t>
  </si>
  <si>
    <t>เมืองแม่ฮ่องสอน</t>
  </si>
  <si>
    <t>24 กุมภาพันธ์ พ.ศ. 2547</t>
  </si>
  <si>
    <t>ฝายทดน้ำกล่อง Gabion พร้อมระบบส่งน้ำ, บ่อเก็บน้ำคอนกรีตเสริมเหล็ก</t>
  </si>
  <si>
    <t>ประโยชน์ของโครงการ : 1,100 ไร่</t>
  </si>
  <si>
    <t>MSN01P0085</t>
  </si>
  <si>
    <t>จัดหาน้ำช่วยเหลือราษฎร บ้านเปียงหลวง บ้านเปียงหลวง ตำบลแม่ก็ อำเภอขุนยวม</t>
  </si>
  <si>
    <t>22 กุมภาพันธ์ พ.ศ. 2548</t>
  </si>
  <si>
    <t>ฝาย, อาคารหัวงาน, อาคาร ทางระบายน้ำล้น, อาคาร River Outlet</t>
  </si>
  <si>
    <t>ประโยชน์ของโครงการ : 700 ไร่ 60 ครัวเรือน 212 คน</t>
  </si>
  <si>
    <t>MSN01P0086</t>
  </si>
  <si>
    <t>จัดตั้งหมู่บ้านยามชายแดนบ้านดอย ผักกูด (จัดหาน้ำสนับสนุนโครงการ หมู่บ้านยามชายแดน บ้านดอยผักกูด) บ้านปายสองแง่ ตำบลเวียงเหนือ อำเภอปาย</t>
  </si>
  <si>
    <t>4 มีนาคม พ.ศ. 2549</t>
  </si>
  <si>
    <t>ฝายคอนกรีตเสริม เหล็กพร้อมระบบส่งน้ำ อาคารรับน้ำ อาคารบังคับน้ำ</t>
  </si>
  <si>
    <t>ประโยชน์ของโครงการ : 1,173 ไร่ 30 ครัวเรือน 100 คน</t>
  </si>
  <si>
    <t>MSN01P0087</t>
  </si>
  <si>
    <t>จัดหาน้ำสนับสนุนโครงการหมู่บ้าน ยามชายแดน บ้านอาโจ้ บ้านอาโจ้ ตำบลนาปู่ป้อม อำเภอปางมะผ้า</t>
  </si>
  <si>
    <t>ฝายคอนกรีตเสริมเหล็กพร้อมระบบส่งน้ำ อาคารบังคับน้ำ</t>
  </si>
  <si>
    <t>MSN01P0088</t>
  </si>
  <si>
    <t>จัดหาน้ำเพื่อช่วยเหลือราษฎร บ้านเมืองแพม (ตอนล่าง) บ้านเมืองแพม ตำบลถ้ำลอด อำเภอปางมะผ้า</t>
  </si>
  <si>
    <t>ฝายทดน้ำพร้อม ระบบส่งน้ำ</t>
  </si>
  <si>
    <t>ประโยชน์ของ โครงการ : 400 ไร่ 108 ครัวเรือน</t>
  </si>
  <si>
    <t>MSN01P0093</t>
  </si>
  <si>
    <t>อ่างเก็บน้ำห้วยหมากฟักทอง อำเภอแม่ลาน้อย</t>
  </si>
  <si>
    <t>24 กันยายน พ.ศ.2547</t>
  </si>
  <si>
    <t>ก่อสร้างอ่างเก็บน้ำห้วยหมากฟักทอง ความจุ 380,000 ลูกบาศก์เมตร พร้อมระบบ</t>
  </si>
  <si>
    <t>ส่งน้ำช่วยเหลือราษฎร 5 หมู่บ้าน 838 ครัวเรือน ให้มีน้ำอุปโภคบริโภค และน้ำทำการเกษตร 590 ไร่</t>
  </si>
  <si>
    <t>MSN01P0094</t>
  </si>
  <si>
    <t>จัดน้ำช่วยเหลือราษฎรบ้านเมืองแพม (ฝายน้ำแพมตอนบนพร้อมระบบส่งน้ำ) อำเภอปางมะผ้า</t>
  </si>
  <si>
    <t>4 มีนาคม พ.ศ.2549</t>
  </si>
  <si>
    <t>ก่อสร้างฝายคอนกรีตเสริมเหล็ก ยาว 10 เมตร ลูง 1.50 เมตร พร้อมอาคารท่อระบายน้ำ</t>
  </si>
  <si>
    <t>ส่่งน้ำช่วยเหลือราษฎร จำนวน 108 ครัวเรือน ให้มีน้ำอุปโภคบริโภคและน้ำทำการเกษตรได้ 450 ไร่</t>
  </si>
  <si>
    <t>MSN02P002</t>
  </si>
  <si>
    <t>เลี้ยงแพะนมเพื่อศึกษาวิจัยและขยายผลส่งเสริมเกษตรกรตามพระราชดำริ จังหวัดเชียงใหม่ เชียงราย แม่ฮ่องสอน น่าน และพะเยา</t>
  </si>
  <si>
    <t>MSN03P003</t>
  </si>
  <si>
    <t>อนุรักษ์กล้วยไม้พันธุ์เอื้องแซะ พื้นที่จังหวัดแม่ฮ่องสอน</t>
  </si>
  <si>
    <t>5 กุมภาพันธ์ พ.ศ. 2541</t>
  </si>
  <si>
    <t>ดูแลรักษากล้วยไม้พันธุ์เอื้องแซะ ไม่ให้นำมาขายและเพิ่มจำนวนคืนสู่ป่าให้มาก</t>
  </si>
  <si>
    <t>MSN03P004</t>
  </si>
  <si>
    <t>ปลูกไผ่เพื่อฟื้นฟูสภาพป่าไม้ในพื้นที่โครงการฯ ภาคเหนือ จังหวัดเชียงใหม่ เชียงราย พะเยา แม่ฮ่องสอน ตาก น่าน ลำปาง พิษณุโลก และอุตรดิตถ์</t>
  </si>
  <si>
    <t>2,280 ไร่ ราษฎรมีรายได้จากการปลูกและดูแลรักษาต้นไผ่</t>
  </si>
  <si>
    <t>MSN03P005</t>
  </si>
  <si>
    <t>อนุรักษ์แหล่งพันธุกรรมไม้สักและพัฒนาคุณภาพชีวิตราษฎรบริเวณป่าลุ่มน้ำของลุ่มน้ำปาย อำเภอปางมะผ้า อำเภอปาย อำเภอเมือง จังหวัดแมฮองสอน</t>
  </si>
  <si>
    <t>อำเภอปางมะผ้า อำเภอปาย อำเภอเมือง</t>
  </si>
  <si>
    <t>อนุรักษพันธุ์ไมสัก และปลูกจิตสำนึกใหราษฎร</t>
  </si>
  <si>
    <t>รักษาพื้นที่ ปาสักใหมีความอุดมสมบูรณ์ พื้นที่ 497.2 ตารางกิโลเมตร</t>
  </si>
  <si>
    <t>- กรมอุทยานแห่งชาติ สัตวป่า และพันธ์พืช - กรมปาไม - จังหวัดแมฮองสอน - กองทัพภาคที่ 3</t>
  </si>
  <si>
    <t>MSN04P0010</t>
  </si>
  <si>
    <t>ส่งเสริมศิลปาชีพบ้านป่าไม้ลัน ตำบลปางมะผ้า อำเภอปางมะผ้า จังหวัดแม่ฮ่องสอน</t>
  </si>
  <si>
    <t>สร้างอาชีพ พัฒนาและส่งเสริมคุณภาพชีวิต เป็นแหล่งเรียนรู้</t>
  </si>
  <si>
    <t>MSN04P0011</t>
  </si>
  <si>
    <t>ส่งเสริมศิลปาชีพบ้านห้วยมะเขือส้ม อำเภอเมือง จังหวัดแม่ฮ่องสอน</t>
  </si>
  <si>
    <t>MSN04P0012</t>
  </si>
  <si>
    <t>ส่งเสริมศิลปาชีพบ้านเปียงหลวง ตำบลแม่กิ๊ อำเภอขุนยวม จังหวัดแม่ฮ่องสอน</t>
  </si>
  <si>
    <t>สร้างอาชีพ พัฒนา และส่งเสริมคุณภาพชีวิต เป็นแหล่งเรียนรู้</t>
  </si>
  <si>
    <t>MSN04P0013</t>
  </si>
  <si>
    <t>ส่งเสริมศิลปาชีพบ้านแม่ปาง สันติคีรี อำเภอแม่ลาน้อย จังหวัดแม่ฮ่องสอน</t>
  </si>
  <si>
    <t>MSN04P004</t>
  </si>
  <si>
    <t>ส่งเสริมศิลปาชีพจังหวัดแม่ฮ่องสอน ในพระบรมราชินูปถัมภ์ อำเภอเมือง จังหวัดแม่ฮ่องสอน</t>
  </si>
  <si>
    <t>MSN04P005</t>
  </si>
  <si>
    <t>สวนป่าตามโครงการพระราชดำริ โครงการอาหารชุมชนและศิลปาชีพ บ้านนาป่าแปก อำเภอเมือง จังหวัดแม่ฮ่องสอน</t>
  </si>
  <si>
    <t>MSN04P006</t>
  </si>
  <si>
    <t>ส่งเสริมศิลปาชีพบ้านห้วยปูลิง ตำบลห้วยปูลิง อำเภอเมือง จังหวัดแม่ฮ่องสอน</t>
  </si>
  <si>
    <t>MSN04P007</t>
  </si>
  <si>
    <t>ส่งเสริมศิลปาชีพบ้านห้วยช่างคำ ตำบลห้วยโป่ง อำเภอเมือง จังหวัดแม่ฮ่องสอน</t>
  </si>
  <si>
    <t>MSN04P008</t>
  </si>
  <si>
    <t>ส่งเสริมศิลปาชีพบ้านแสนคำลือ ตำบลถ้ำลอด อำเภอปางมะผ้า จังหวัดแม่ฮ่องสอน</t>
  </si>
  <si>
    <t>MSN04P009</t>
  </si>
  <si>
    <t>ส่งเสริมศิลปาชีพบ้านเมืองแพม ตำบลถ้ำลอด อำเภอปางมะผ้า จังหวัดแม่ฮ่องสอน</t>
  </si>
  <si>
    <t>สร้างอาชีพ พัฒนาและส่งเสริมคุณภาพชีวิต</t>
  </si>
  <si>
    <t>โครงการอันเนื่องมาจากพระราชดำริ (สมเด็จพระนางเจ้าสิริกิติ์ พระบรมราชินีนาถ พระบรมราชชนนีพันปีหลวง) แยกรายจังหวัด</t>
  </si>
  <si>
    <t>จำนวนโครงการ</t>
  </si>
  <si>
    <t>กระบี่</t>
  </si>
  <si>
    <t>กระบี่ รวม</t>
  </si>
  <si>
    <t>กาญจนบุรี</t>
  </si>
  <si>
    <t>กาญจนบุรี รวม</t>
  </si>
  <si>
    <t>กาฬสินธุ์</t>
  </si>
  <si>
    <t>กาฬสินธุ์ รวม</t>
  </si>
  <si>
    <t>กำแพงเพชร</t>
  </si>
  <si>
    <t>กำแพงเพชร รวม</t>
  </si>
  <si>
    <t>ขอนแก่น</t>
  </si>
  <si>
    <t>ขอนแก่น รวม</t>
  </si>
  <si>
    <t>จันทบุรี</t>
  </si>
  <si>
    <t>จันทบุรี รวม</t>
  </si>
  <si>
    <t>ฉะเชิงเทรา</t>
  </si>
  <si>
    <t>ฉะเชิงเทรา รวม</t>
  </si>
  <si>
    <t>ชลบุรี</t>
  </si>
  <si>
    <t>ชลบุรี รวม</t>
  </si>
  <si>
    <t>ชัยภูมิ</t>
  </si>
  <si>
    <t>ชัยภูมิ รวม</t>
  </si>
  <si>
    <t>เชียงราย</t>
  </si>
  <si>
    <t>เชียงราย รวม</t>
  </si>
  <si>
    <t>เชียงใหม่</t>
  </si>
  <si>
    <t>เชียงใหม่ รวม</t>
  </si>
  <si>
    <t>ตาก</t>
  </si>
  <si>
    <t>ตาก รวม</t>
  </si>
  <si>
    <t>นครปฐม</t>
  </si>
  <si>
    <t>นครปฐม รวม</t>
  </si>
  <si>
    <t>นครพนม</t>
  </si>
  <si>
    <t>นครพนม รวม</t>
  </si>
  <si>
    <t>นครราชสีมา</t>
  </si>
  <si>
    <t>นครราชสีมา รวม</t>
  </si>
  <si>
    <t>นครศรีธรรมราช</t>
  </si>
  <si>
    <t>นครศรีธรรมราช รวม</t>
  </si>
  <si>
    <t>นราธิวาส</t>
  </si>
  <si>
    <t>นราธิวาส รวม</t>
  </si>
  <si>
    <t>น่าน</t>
  </si>
  <si>
    <t>น่าน รวม</t>
  </si>
  <si>
    <t>บึงกาฬ</t>
  </si>
  <si>
    <t>บึงกาฬ รวม</t>
  </si>
  <si>
    <t>บุรีรัมย์</t>
  </si>
  <si>
    <t>บุรีรัมย์ รวม</t>
  </si>
  <si>
    <t>ประจวบคีรีขันธ์</t>
  </si>
  <si>
    <t>ประจวบคีรีขันธ์ รวม</t>
  </si>
  <si>
    <t>ปราจีนบุรี</t>
  </si>
  <si>
    <t>ปราจีนบุรี รวม</t>
  </si>
  <si>
    <t>ปัตตานี</t>
  </si>
  <si>
    <t>ปัตตานี รวม</t>
  </si>
  <si>
    <t>พระนครศรีอยุธยา รวม</t>
  </si>
  <si>
    <t>พะเยา</t>
  </si>
  <si>
    <t>พะเยา รวม</t>
  </si>
  <si>
    <t>พังงา</t>
  </si>
  <si>
    <t>พังงา รวม</t>
  </si>
  <si>
    <t>พัทลุง</t>
  </si>
  <si>
    <t>พัทลุง รวม</t>
  </si>
  <si>
    <t>พิษณุโลก</t>
  </si>
  <si>
    <t>พิษณุโลก รวม</t>
  </si>
  <si>
    <t>เพชรบุรี</t>
  </si>
  <si>
    <t>เพชรบุรี รวม</t>
  </si>
  <si>
    <t>เพชรบูรณ์</t>
  </si>
  <si>
    <t>เพชรบูรณ์ รวม</t>
  </si>
  <si>
    <t>แพร่</t>
  </si>
  <si>
    <t>แพร่ รวม</t>
  </si>
  <si>
    <t>มหาสารคาม</t>
  </si>
  <si>
    <t>มหาสารคาม รวม</t>
  </si>
  <si>
    <t>มุกดาหาร</t>
  </si>
  <si>
    <t>มุกดาหาร รวม</t>
  </si>
  <si>
    <t>แม่ฮ่องสอน</t>
  </si>
  <si>
    <t>แม่ฮ่องสอน รวม</t>
  </si>
  <si>
    <t>ยโสธร</t>
  </si>
  <si>
    <t>ยโสธร รวม</t>
  </si>
  <si>
    <t>ยะลา</t>
  </si>
  <si>
    <t>ยะลา รวม</t>
  </si>
  <si>
    <t>ร้อยเอ็ด</t>
  </si>
  <si>
    <t>ร้อยเอ็ด รวม</t>
  </si>
  <si>
    <t>ระยอง</t>
  </si>
  <si>
    <t>ระยอง รวม</t>
  </si>
  <si>
    <t>ราชบุรี</t>
  </si>
  <si>
    <t>ราชบุรี รวม</t>
  </si>
  <si>
    <t>ลำปาง</t>
  </si>
  <si>
    <t>ลำปาง รวม</t>
  </si>
  <si>
    <t>ลำพูน</t>
  </si>
  <si>
    <t>ลำพูน รวม</t>
  </si>
  <si>
    <t>เลย</t>
  </si>
  <si>
    <t>เลย รวม</t>
  </si>
  <si>
    <t>ศรีสะเกษ</t>
  </si>
  <si>
    <t>ศรีสะเกษ รวม</t>
  </si>
  <si>
    <t>สกลนคร</t>
  </si>
  <si>
    <t>สกลนคร รวม</t>
  </si>
  <si>
    <t>สงขลา</t>
  </si>
  <si>
    <t>สงขลา รวม</t>
  </si>
  <si>
    <t>สตูล</t>
  </si>
  <si>
    <t>สตูล รวม</t>
  </si>
  <si>
    <t>สระแก้ว</t>
  </si>
  <si>
    <t>สระแก้ว รวม</t>
  </si>
  <si>
    <t>สิงห์บุรี</t>
  </si>
  <si>
    <t>สิงห์บุรี รวม</t>
  </si>
  <si>
    <t>สุราษฎร์ธานี</t>
  </si>
  <si>
    <t>สุราษฎร์ธานี รวม</t>
  </si>
  <si>
    <t>สุรินทร์</t>
  </si>
  <si>
    <t>สุรินทร์ รวม</t>
  </si>
  <si>
    <t>หนองบัวลำภู</t>
  </si>
  <si>
    <t>หนองบัวลำภู รวม</t>
  </si>
  <si>
    <t>อ่างทอง</t>
  </si>
  <si>
    <t>อ่างทอง รวม</t>
  </si>
  <si>
    <t>อำนาจเจริญ</t>
  </si>
  <si>
    <t>อำนาจเจริญ รวม</t>
  </si>
  <si>
    <t>อุดรธานี</t>
  </si>
  <si>
    <t>อุดรธานี รวม</t>
  </si>
  <si>
    <t>อุตรดิตถ์</t>
  </si>
  <si>
    <t>อุตรดิตถ์ รวม</t>
  </si>
  <si>
    <t>อุทัยธานี</t>
  </si>
  <si>
    <t>อุทัยธานี รวม</t>
  </si>
  <si>
    <t>อุบลราชธานี</t>
  </si>
  <si>
    <t>อุบลราชธานี รวม</t>
  </si>
  <si>
    <t>ผลรวม</t>
  </si>
  <si>
    <t>ลำดับที่</t>
  </si>
  <si>
    <t>เพาะเลี้ยงขยายพันธุ์เขียดแลว (จัดหาน้ำสนับสนุน) อำเภอเมือง</t>
  </si>
  <si>
    <t>สำนัักงานพัฒนาชมชน จังหวัดสุราฎร์ธานี</t>
  </si>
  <si>
    <t>24 เมษายน 2543</t>
  </si>
  <si>
    <t>26 กันยายน 2537</t>
  </si>
  <si>
    <t xml:space="preserve"> </t>
  </si>
  <si>
    <t xml:space="preserve">โครงการอันเนื่องมาจากพระราชดำริ </t>
  </si>
  <si>
    <t>4 มกราคม 2545</t>
  </si>
  <si>
    <t>10 พฤศจิกายน 2546</t>
  </si>
  <si>
    <t>16 ธันวาคม 2548</t>
  </si>
  <si>
    <t>22 ธันวาคม 2543</t>
  </si>
  <si>
    <t>19 มีนาคม 2536</t>
  </si>
  <si>
    <t>23 กุมภาพันธ์ 2538</t>
  </si>
  <si>
    <t>23 มกราคม 2538</t>
  </si>
  <si>
    <t>29 มกราคม 2540</t>
  </si>
  <si>
    <t>10 ธันวาคม 2549</t>
  </si>
  <si>
    <t>30 พฤศจิกายน 2550</t>
  </si>
  <si>
    <t>12 กันยายน2533</t>
  </si>
  <si>
    <t>31 ตุลาคม2546</t>
  </si>
  <si>
    <t>20 ธันวาคม 2526</t>
  </si>
  <si>
    <t>21 ธันวาคม 2535</t>
  </si>
  <si>
    <t>21 กุมภาพันธ์ 2543</t>
  </si>
  <si>
    <t>25 มีนาคม 2539</t>
  </si>
  <si>
    <t>15 มีนาคม 2545</t>
  </si>
  <si>
    <t>13 มีนาคม 2545</t>
  </si>
  <si>
    <t>14 มกราคม 2546</t>
  </si>
  <si>
    <t>26 กุมภาพันธ์ 2548</t>
  </si>
  <si>
    <t>25 เมษายน 2549</t>
  </si>
  <si>
    <t>4 สิงหาคม 2552</t>
  </si>
  <si>
    <t>29 มกราคม 2548</t>
  </si>
  <si>
    <t>31 มกราคม 2548</t>
  </si>
  <si>
    <t>22 มกราคม 2535 22 เมษายน 2539</t>
  </si>
  <si>
    <t>15 มีนาคม 2543</t>
  </si>
  <si>
    <t>1 กุมภาพันธ์ 2549</t>
  </si>
  <si>
    <t>4 มีนาคม 2534</t>
  </si>
  <si>
    <t>13 มีนาคม 2534</t>
  </si>
  <si>
    <t>24 กุมภาพันธ์ 2535</t>
  </si>
  <si>
    <t>12 มีนาคม 2535</t>
  </si>
  <si>
    <t>6 มีนาคม 2536</t>
  </si>
  <si>
    <t>27 มกราคม 2537</t>
  </si>
  <si>
    <t>7 กุมภาพันธ์ 2537</t>
  </si>
  <si>
    <t>14 มีนาคม 2537</t>
  </si>
  <si>
    <t>23 มีนาคม 2537</t>
  </si>
  <si>
    <t>25 มีนาคม 2537</t>
  </si>
  <si>
    <t>28 กุมภาพันธ์ 2538</t>
  </si>
  <si>
    <t>14 เมษายน 2538</t>
  </si>
  <si>
    <t>19 เมษายน 2538</t>
  </si>
  <si>
    <t xml:space="preserve">4 เมษายน 2539 </t>
  </si>
  <si>
    <t>21 เมษายน 2539</t>
  </si>
  <si>
    <t>26 มกราคม 2540</t>
  </si>
  <si>
    <t>27 มกราคม 2540</t>
  </si>
  <si>
    <t>5 มีนาคม 2540</t>
  </si>
  <si>
    <t>11 กุมภาพันธ์ 2541</t>
  </si>
  <si>
    <t>6 พฤศจิกายน 2541</t>
  </si>
  <si>
    <t>28 มกราคม 2542</t>
  </si>
  <si>
    <t>9 มีนาคม 2542</t>
  </si>
  <si>
    <t>17 มกราคม 2543</t>
  </si>
  <si>
    <t>26 มกราคม 2543</t>
  </si>
  <si>
    <t>6 กุมภาพันธ์ 2543</t>
  </si>
  <si>
    <t>27 กุมภาพันธ์ 2543</t>
  </si>
  <si>
    <t>2 มีนาคม 2543</t>
  </si>
  <si>
    <t>13 และ 19 มกราคม 2544</t>
  </si>
  <si>
    <t>23 มกราคม 2544</t>
  </si>
  <si>
    <t>27 มกราคม 2544</t>
  </si>
  <si>
    <t>28 มกราคม 2544</t>
  </si>
  <si>
    <t>31 มกราคม 2544</t>
  </si>
  <si>
    <t>27 พฤศจิกายน 2544</t>
  </si>
  <si>
    <t>21 มกราคม 2545</t>
  </si>
  <si>
    <t>13 กุมภาพันธ์ 2549</t>
  </si>
  <si>
    <t>22 มกราคม 2545</t>
  </si>
  <si>
    <t>7 มีนาคม 2545</t>
  </si>
  <si>
    <t>23 กุมภาพันธ์ 2545</t>
  </si>
  <si>
    <t>9 มีนาคม 2545</t>
  </si>
  <si>
    <t>27 มกราคม 2546</t>
  </si>
  <si>
    <t>17 มีนาคม 2546</t>
  </si>
  <si>
    <t>22 มีนาคม 2546</t>
  </si>
  <si>
    <t>29 มีนาคม 2547</t>
  </si>
  <si>
    <t>14 กุมภาพันธ์ 2547</t>
  </si>
  <si>
    <t>24 มกราคม 2548 22 มกราคม 2545</t>
  </si>
  <si>
    <t>1 กุมภาพันธ์ 2548</t>
  </si>
  <si>
    <t>14 กุมภาพันธ์ 2548</t>
  </si>
  <si>
    <t>20 เมษายน 2548</t>
  </si>
  <si>
    <t>26 มีนาคม 2546</t>
  </si>
  <si>
    <t>22 มกราคม 2535  22 เมษายน 2539</t>
  </si>
  <si>
    <t xml:space="preserve">มีนาคม 2536  25 กุมภาพันธ์พ.ศ. 2547 มีนาคม 2547 </t>
  </si>
  <si>
    <t xml:space="preserve">8 เมษายน 2539 </t>
  </si>
  <si>
    <t>5 มีนาคม 2540 ๑๑ สิงหาคม ๒๕๔๒</t>
  </si>
  <si>
    <t>27 มกราคม 2544 2 กุมภาพันธ์ 2544</t>
  </si>
  <si>
    <t>27 มกราคม 2546 (ฎีกา) 28 มกราคม 2547</t>
  </si>
  <si>
    <t>23 กุมภาพันธ์ 2540</t>
  </si>
  <si>
    <t>23 มกราคม 2553</t>
  </si>
  <si>
    <t>13 มีนาคม  2534</t>
  </si>
  <si>
    <t>19 กันยายน 2539</t>
  </si>
  <si>
    <t>12 มกราคม 2544 13 มกราคม 2544</t>
  </si>
  <si>
    <t>11 กุมภาพันธ์ 2547</t>
  </si>
  <si>
    <t xml:space="preserve"> 11 กุมภาพันธ์ 2547</t>
  </si>
  <si>
    <t>12 เมษายน 2538</t>
  </si>
  <si>
    <t>2 เมษายน 2539</t>
  </si>
  <si>
    <t>11 มีนาคม 2542</t>
  </si>
  <si>
    <t>16 พฤศจิกายน 2542</t>
  </si>
  <si>
    <t>30 ธันวาคม 2537</t>
  </si>
  <si>
    <t>18 มีนาคม 2536</t>
  </si>
  <si>
    <t>12 มีนาคม 2537</t>
  </si>
  <si>
    <t xml:space="preserve">31 มกราคม 2548 </t>
  </si>
  <si>
    <t>22 มกราคม 2535    22 เมษายน 2539</t>
  </si>
  <si>
    <t>14 มีนาคม 2543</t>
  </si>
  <si>
    <t>8 มิถุนายน 2535</t>
  </si>
  <si>
    <t>7 พฤศจิกายน 2544</t>
  </si>
  <si>
    <t>12 พฤศจิกายน 2546</t>
  </si>
  <si>
    <t>28 พฤศจิกายน 2548</t>
  </si>
  <si>
    <t>18 มิถุนายน 2535</t>
  </si>
  <si>
    <t>28 พฤศจิกายน 2541</t>
  </si>
  <si>
    <t>23 สิงหาคม 2535</t>
  </si>
  <si>
    <t>17 พฤศจิกายน 2538</t>
  </si>
  <si>
    <t>27 เมษายน 2536</t>
  </si>
  <si>
    <t>12 พฤศจิกายน 2546 28 พฤศจิกายน 2548</t>
  </si>
  <si>
    <t>30 พฤษภาคม 2538</t>
  </si>
  <si>
    <t>12 สิงหาคม2540</t>
  </si>
  <si>
    <t>7 ตุลาคม 2536</t>
  </si>
  <si>
    <t>18 ตุลาคม 2537</t>
  </si>
  <si>
    <t>2 ตุลาคม 2537</t>
  </si>
  <si>
    <t>16 กันยายน 2537</t>
  </si>
  <si>
    <t>4 ตุลาคม 2539</t>
  </si>
  <si>
    <t>20 กันยายน 2541</t>
  </si>
  <si>
    <t>7 ตุลาคม 2542 1 กันยายน 2539</t>
  </si>
  <si>
    <t>7 ตุลาคม 2542</t>
  </si>
  <si>
    <t>24 เมษายน 2542</t>
  </si>
  <si>
    <t>14 ตุลาคม 2542</t>
  </si>
  <si>
    <t>18 ตุลาคม 2542</t>
  </si>
  <si>
    <t>19 ตุลาคม 2542</t>
  </si>
  <si>
    <t>15 กันยายน 2544</t>
  </si>
  <si>
    <t>29 กันยายน 2544</t>
  </si>
  <si>
    <t>9 กันยายน 2545</t>
  </si>
  <si>
    <t>4 ตุลาคม 2545</t>
  </si>
  <si>
    <t>10 เมษายน 2546</t>
  </si>
  <si>
    <t>13 กันยายน 2546</t>
  </si>
  <si>
    <t>23 กันยายน 2546</t>
  </si>
  <si>
    <t>2 ธันวาคม 2546</t>
  </si>
  <si>
    <t>6 กันยายน 2547</t>
  </si>
  <si>
    <t>10 กันยายน 2547</t>
  </si>
  <si>
    <t>16 ตุลาคม 2547</t>
  </si>
  <si>
    <t>23 ตุลาคม 2547</t>
  </si>
  <si>
    <t>13 มกราคม 2548</t>
  </si>
  <si>
    <t>29 เมษายน 2548</t>
  </si>
  <si>
    <t>28 มีนาคม 2549</t>
  </si>
  <si>
    <t>2 กุมภาพันธ์ 2550</t>
  </si>
  <si>
    <t>2 ตุลาคม 2539</t>
  </si>
  <si>
    <t>6 กันยายน 2544 22 กันยายน 2550 11 สิงหาคม 2552</t>
  </si>
  <si>
    <t>2 กันยายน 2546</t>
  </si>
  <si>
    <t xml:space="preserve">28 มีนาคม 2549
</t>
  </si>
  <si>
    <t>2กุมภาพันธ์ 2550</t>
  </si>
  <si>
    <t>6 กุมภาพันธ์ 2538</t>
  </si>
  <si>
    <t>16 กุมภาพันธ์2543</t>
  </si>
  <si>
    <t>12 มกราคม 2546</t>
  </si>
  <si>
    <t>9 มกราคม 2547</t>
  </si>
  <si>
    <t>16 มกราคม 2547</t>
  </si>
  <si>
    <t>16 มกราคม 25472550</t>
  </si>
  <si>
    <t>17 ธันวาคม 2547</t>
  </si>
  <si>
    <t>25 พฤศจิกายน 2548</t>
  </si>
  <si>
    <t>25 พฤศจิกายน2548 เมื่อปี 2540</t>
  </si>
  <si>
    <t>18 พฤศจิกายน2538</t>
  </si>
  <si>
    <t>26 ธันวาคม 2536</t>
  </si>
  <si>
    <t>16 กรกฎาคม 2540</t>
  </si>
  <si>
    <t>9 ตุลาคม 2541</t>
  </si>
  <si>
    <t>1 ธันวาคม 2545</t>
  </si>
  <si>
    <t>7 พฤศจิกายน 2546</t>
  </si>
  <si>
    <t>24 พฤศจิกายน 2544</t>
  </si>
  <si>
    <t xml:space="preserve">26 ธันวาคม 2536
</t>
  </si>
  <si>
    <t>15 กรกฎาคม 2540</t>
  </si>
  <si>
    <t>7 พฤศจิกายน 2546 เมื่อปี 2540</t>
  </si>
  <si>
    <t>17 เมษายน 2545 1 มิถุนายน 2543</t>
  </si>
  <si>
    <t>16 เมษายน 2536</t>
  </si>
  <si>
    <t>26 กันยายน2548</t>
  </si>
  <si>
    <t>24 กุมภาพันธ์2555</t>
  </si>
  <si>
    <t>5 มกราคม2555</t>
  </si>
  <si>
    <t>14 ตุลาคม 2537</t>
  </si>
  <si>
    <t>1 ตุลาคม 2546</t>
  </si>
  <si>
    <t>24 กันยายน 2547</t>
  </si>
  <si>
    <t>1 กรกฎาคม 2548</t>
  </si>
  <si>
    <t>22 กันยายน 2548</t>
  </si>
  <si>
    <t>9 กันยายน 2548</t>
  </si>
  <si>
    <t>14 กันยายน 2537</t>
  </si>
  <si>
    <t>14 กันยายน 2542</t>
  </si>
  <si>
    <t>กุมภาพันธ์ 2552</t>
  </si>
  <si>
    <t>27 เมษายน 2553</t>
  </si>
  <si>
    <t>29 พฤศจิกายน 2550</t>
  </si>
  <si>
    <t>5 พฤษภาคม2523 (ปรับปรุงสถานที่), 15 กรกฎาคม2523 (สร้างคอกสัตว์),2525 (งานชลประทาน),2526 (ปรับปรุงที่ดิน),2528 (ก่อสร้างศูนย์ศิลปาชีพฯ),2535 (ขยายเขตไฟฟ้า),2541,2542,2544</t>
  </si>
  <si>
    <t>15 ธันวาคม2540 (จัดตั้งศูนย์ศิลปาชีพ), (เลี้ยงปลาบู่ทราย), (ติดตั้งระบบไฟฟ้า), (ทำสวนผลไม้), (ส่งเสริมการเลี้ยงไก่ไข่และเป็ดเทศ), (ปลูกข้าว), (ส่งเสริมการปลูกพืช), (ส่งเสริมการเลี้ยงปลาดุกอุย), (ตำบลเกาะเกิด)</t>
  </si>
  <si>
    <t>12 พฤศจิกายน2553 (จัดตั้งฟาร์มตัวอย่าง), (ขยายเขตไฟฟ้า), (- กิจกรรมด้านการเกษตร), (- กิจกรรมด้านปศุสัตว์), (- กิจกรรมด้านประมง)</t>
  </si>
  <si>
    <t>4 เมษายน2538</t>
  </si>
  <si>
    <t>12 กุมภาพันธ์ 2523</t>
  </si>
  <si>
    <t>10 มีนาคม 2536</t>
  </si>
  <si>
    <t>28 กุมภาพันธ์ 2537</t>
  </si>
  <si>
    <t>17 กุมภาพันธ์ 2537</t>
  </si>
  <si>
    <t>26 กุมภาพันธ์ 2548, 29 มกราคม 2548</t>
  </si>
  <si>
    <t>31 มกราคม 2548 31 กรกฎาคม 2549</t>
  </si>
  <si>
    <t>3 สิงหาคม 2549</t>
  </si>
  <si>
    <t>28 มกราคม 2545</t>
  </si>
  <si>
    <t>12 เมษายน 2544</t>
  </si>
  <si>
    <t>3 ตุลาคม 2546</t>
  </si>
  <si>
    <t>13 กันยายน 2543</t>
  </si>
  <si>
    <t>1 กุมภาพันธ์ 2537</t>
  </si>
  <si>
    <t>10 เมษายน 2538</t>
  </si>
  <si>
    <t>4 กุมภาพันธ์ 2540</t>
  </si>
  <si>
    <t>11 มีนาคม 2547</t>
  </si>
  <si>
    <t>5 มีนาคม 2542</t>
  </si>
  <si>
    <t>กรกฎาคม 2532</t>
  </si>
  <si>
    <t>15 กรกฎาคม2532</t>
  </si>
  <si>
    <t>24 มิถุนายน2533</t>
  </si>
  <si>
    <t>1 กรกฎาคม 2551 21 กรกฎาคม2551</t>
  </si>
  <si>
    <t>24 กุมภาพันธ์ 2528</t>
  </si>
  <si>
    <t>4 มีนาคม 2540</t>
  </si>
  <si>
    <t>13 พฤศจิกายน 2538</t>
  </si>
  <si>
    <t>25 พฤศจิกายน 2545</t>
  </si>
  <si>
    <t>17 พฤศจิกายน 2535</t>
  </si>
  <si>
    <t>19 พฤศจิกายน 2535</t>
  </si>
  <si>
    <t>21 พฤศจิกายน 2543</t>
  </si>
  <si>
    <t xml:space="preserve">15 ธันวาคม 2548 (เมื่อปี 2540) 21 พฤศจิกายน 2543
</t>
  </si>
  <si>
    <t>16 พฤศจิกายน 2535</t>
  </si>
  <si>
    <t>29 พฤศจิกายน 2542</t>
  </si>
  <si>
    <t>18 พฤศจิกายน 2546</t>
  </si>
  <si>
    <t>21 ธันวาคม 2547</t>
  </si>
  <si>
    <t>13 กุมภาพันธ์ 2548</t>
  </si>
  <si>
    <t xml:space="preserve">13 ธันวาคม 2548	</t>
  </si>
  <si>
    <t>18 พฤศจิกายน2546</t>
  </si>
  <si>
    <t>13 ธันวาคม 2548</t>
  </si>
  <si>
    <t>10 กุมภาพันธ์ 2538</t>
  </si>
  <si>
    <t>26 กุมภาพันธ์ 2538</t>
  </si>
  <si>
    <t>21 พฤศจิกายน 2542</t>
  </si>
  <si>
    <t>17 กุมภาพันธ์ 2543</t>
  </si>
  <si>
    <t>17 กุมภาพันธ์ 2544</t>
  </si>
  <si>
    <t>18 กุมภาพันธ์ 2544</t>
  </si>
  <si>
    <t>9 เมษายน 2546</t>
  </si>
  <si>
    <t>24 กุมภาพันธ์ 2547</t>
  </si>
  <si>
    <t>22 กุมภาพันธ์ 2548</t>
  </si>
  <si>
    <t>4 มีนาคม 2549</t>
  </si>
  <si>
    <t>24 กันยายน2547</t>
  </si>
  <si>
    <t>4 มีนาคม2549</t>
  </si>
  <si>
    <t>5 กุมภาพันธ์ 2541</t>
  </si>
  <si>
    <t>27 กันยายน 2537</t>
  </si>
  <si>
    <t>30 มกราคม 2547</t>
  </si>
  <si>
    <t>1 เมษายน 2549</t>
  </si>
  <si>
    <t>23 พฤษภาคม 2550</t>
  </si>
  <si>
    <t>8 พฤศจิกายน 2553</t>
  </si>
  <si>
    <t>11 พฤศจิกายน 2535</t>
  </si>
  <si>
    <t>14 พฤศจิกายน 2537</t>
  </si>
  <si>
    <t>22 พฤศจิกายน 2543</t>
  </si>
  <si>
    <t>4 กรกฎาคม 2545</t>
  </si>
  <si>
    <t>20 มิถุนายน 2541</t>
  </si>
  <si>
    <t>30 กันยายน2545</t>
  </si>
  <si>
    <t>20 มิถุนายน2543</t>
  </si>
  <si>
    <t>18 กุมภาพันธ์ 2540</t>
  </si>
  <si>
    <t>5 พฤษภาคม 2534</t>
  </si>
  <si>
    <t>20 กุมภาพันธ์ 2528</t>
  </si>
  <si>
    <t>15 กุมภาพันธ์ 2541</t>
  </si>
  <si>
    <t>17 มกราคม 2527</t>
  </si>
  <si>
    <t>13 เมษายน 2527</t>
  </si>
  <si>
    <t>28 มกราคม 2523</t>
  </si>
  <si>
    <t>13 กุมภาพันธ์ 2527</t>
  </si>
  <si>
    <t>18 มีนาคม 2535</t>
  </si>
  <si>
    <t>24 พฤษภาคม 2524</t>
  </si>
  <si>
    <t>25 มีนาคม 2534</t>
  </si>
  <si>
    <t>6 กุมภาพันธ์ 2542</t>
  </si>
  <si>
    <t>พฤศจิกายน2542</t>
  </si>
  <si>
    <t>23 ธันวาคม2535</t>
  </si>
  <si>
    <t>17 ธันวาคม2541</t>
  </si>
  <si>
    <t>3 พฤษภาคม2542</t>
  </si>
  <si>
    <t>21 ธันวาคม2542</t>
  </si>
  <si>
    <t>27 พฤศจิกายน 2543</t>
  </si>
  <si>
    <t>26 ธันวาคม 2548</t>
  </si>
  <si>
    <t>31 มีนาคม 2553</t>
  </si>
  <si>
    <t>14-15 พฤศจิกายน 2537</t>
  </si>
  <si>
    <t>21 ธันวาคม 2542</t>
  </si>
  <si>
    <t>28 ธันวาคม2536</t>
  </si>
  <si>
    <t>29 พฤศจิกายน2546</t>
  </si>
  <si>
    <t>15 พฤศจิกายน2537 27 พฤศจิกายน 2543 26 ธันวาคม 2548</t>
  </si>
  <si>
    <t>1 เมษายน2529</t>
  </si>
  <si>
    <t>20 ธันวาคม2536</t>
  </si>
  <si>
    <t>16 พฤศจิกายน 2538</t>
  </si>
  <si>
    <t>16 พฤศจิกายน2538</t>
  </si>
  <si>
    <t>22 พฤศจิกายน2538</t>
  </si>
  <si>
    <t>12 พฤศจิกายน2539</t>
  </si>
  <si>
    <t>22 พฤศจิกายน2541</t>
  </si>
  <si>
    <t>25 พฤศจิกายน2541</t>
  </si>
  <si>
    <t>26 พฤศจิกายน2541</t>
  </si>
  <si>
    <t>27 พฤศจิกายน2541</t>
  </si>
  <si>
    <t>20 ธันวาคม2541</t>
  </si>
  <si>
    <t>26 พฤษภาคม2542</t>
  </si>
  <si>
    <t>19 ธันวาคม2542</t>
  </si>
  <si>
    <t>19 ธันวาคม2543</t>
  </si>
  <si>
    <t>6 พฤศจิกายน2544</t>
  </si>
  <si>
    <t>17 พฤศจิกายน2544</t>
  </si>
  <si>
    <t>30 พฤศจิกายน2544</t>
  </si>
  <si>
    <t>25 กันยายน2545</t>
  </si>
  <si>
    <t>17 พฤศจิกายน2545</t>
  </si>
  <si>
    <t>4 พฤศจิกายน2546</t>
  </si>
  <si>
    <t>6 พฤศจิกายน2546</t>
  </si>
  <si>
    <t>30 เมษายน2547</t>
  </si>
  <si>
    <t>27 ธันวาคม2547</t>
  </si>
  <si>
    <t>10 ธันวาคม2548</t>
  </si>
  <si>
    <t>20 ธันวาคม2548</t>
  </si>
  <si>
    <t>20 พฤศจิกายน2527 18 พฤศจิกายน2528 26 ธันวาคม2529 20 มกราคม2531 26 มกราคม 2531 19 มกราคม2532 30 พฤศจิกายน2532 14 มกราคม2534 3 กุมภาพันธ์2535 14 มกราคม2536 20 มกราคม2538 10 มกราคม2539 17 พฤศจิกายน2539 24 พฤศจิกายน2540 25 พฤศจิกายน2543 30 พฤศจิกายน2544</t>
  </si>
  <si>
    <t>30 พฤศจิกายน2535</t>
  </si>
  <si>
    <t>20 ธันวาคม2525</t>
  </si>
  <si>
    <t>พฤศจิกายน2538</t>
  </si>
  <si>
    <t>20 ธันวาคม2548 10 ธันวาคม2548</t>
  </si>
  <si>
    <t>พฤศจิกายน2526</t>
  </si>
  <si>
    <t>18 พฤศจิกายน2537</t>
  </si>
  <si>
    <t>24 พฤศจิกายน2546</t>
  </si>
  <si>
    <t>26 พฤศจิกายน2542</t>
  </si>
  <si>
    <t>17 มกราคม2549</t>
  </si>
  <si>
    <t>5 กุมพาพันธ์2550</t>
  </si>
  <si>
    <t>12 ธันวาคม2548</t>
  </si>
  <si>
    <t>27 เมษายน2553</t>
  </si>
  <si>
    <t>31 ตุลาคม 2546</t>
  </si>
  <si>
    <t>17 ตุลาคม2537</t>
  </si>
  <si>
    <t>30 กันยายน2540</t>
  </si>
  <si>
    <t>30 พฤษภาคม2537</t>
  </si>
  <si>
    <t>14 มีนาคม2550</t>
  </si>
  <si>
    <t>26 ธันวาคม2536</t>
  </si>
  <si>
    <t>27 ธันวาคม2536</t>
  </si>
  <si>
    <t>5 พฤศจิกายน2544</t>
  </si>
  <si>
    <t>5 มกราคม 2541</t>
  </si>
  <si>
    <t>29 พฤศจิกายน 2538</t>
  </si>
  <si>
    <t>3 มิถุนายร2535</t>
  </si>
  <si>
    <t>17 มิถุนายน2535</t>
  </si>
  <si>
    <t>8 พฤศจิกายน2535</t>
  </si>
  <si>
    <t>11 พฤศจิกายน2537</t>
  </si>
  <si>
    <t>19 พฤศจิกายน2539</t>
  </si>
  <si>
    <t>17 พฤศจิกายน2542</t>
  </si>
  <si>
    <t>17 พฤศภาคม2542</t>
  </si>
  <si>
    <t>26 พฤศจิกายน2548</t>
  </si>
  <si>
    <t>26 พฤสจิกายน2548</t>
  </si>
  <si>
    <t>25 ธันวาคม2547</t>
  </si>
  <si>
    <t>3 มิถุนายน2535</t>
  </si>
  <si>
    <t>21 เมษายน2536</t>
  </si>
  <si>
    <t>12 กุมภาพันธ์ 2548</t>
  </si>
  <si>
    <t>8 มีนาคม 2534</t>
  </si>
  <si>
    <t>27 ธันวาคม 2538</t>
  </si>
  <si>
    <t>มีนาคม 2534</t>
  </si>
  <si>
    <t>14 สิงหาคม 2551</t>
  </si>
  <si>
    <t xml:space="preserve">16 พฤศจิกายน 2537	</t>
  </si>
  <si>
    <t xml:space="preserve">1 ธันวาคม 2538	</t>
  </si>
  <si>
    <t xml:space="preserve">22 พฤศจิกายน 2539	</t>
  </si>
  <si>
    <t>22 พฤศจิกายน 2541</t>
  </si>
  <si>
    <t>22 ธันวาคม 2541</t>
  </si>
  <si>
    <t>23 พฤศจิกายน 2544</t>
  </si>
  <si>
    <t>16 พฤศจิกายน 2537</t>
  </si>
  <si>
    <t>16 พฤศจิกายน2537</t>
  </si>
  <si>
    <t>30 พฤศจิกายน2538</t>
  </si>
  <si>
    <t>22 พฤศจิกายน2539</t>
  </si>
  <si>
    <t>16 กรกฎาคม2540</t>
  </si>
  <si>
    <t>23 พฤศจิกายน2542</t>
  </si>
  <si>
    <t>7 พฤศจิกายน2546</t>
  </si>
  <si>
    <t>2 กุมภาพันธ์2542</t>
  </si>
  <si>
    <t>16 ธันวาคม2541</t>
  </si>
  <si>
    <t>พ.ศ. 2536</t>
  </si>
  <si>
    <r>
      <t xml:space="preserve">1 มิถุนายน 2537 </t>
    </r>
    <r>
      <rPr>
        <sz val="12"/>
        <color theme="0"/>
        <rFont val="TH SarabunPSK"/>
        <family val="2"/>
      </rPr>
      <t>31 ตุลาคม 2546</t>
    </r>
  </si>
  <si>
    <r>
      <t xml:space="preserve">1 มิถุนายน 2537 </t>
    </r>
    <r>
      <rPr>
        <sz val="12"/>
        <color theme="0"/>
        <rFont val="TH SarabunPSK"/>
        <family val="2"/>
      </rPr>
      <t>31 ตุลาคม2546</t>
    </r>
  </si>
  <si>
    <r>
      <t>2 กุมภาพันธ์</t>
    </r>
    <r>
      <rPr>
        <sz val="12"/>
        <color theme="0"/>
        <rFont val="TH SarabunPSK"/>
        <family val="2"/>
      </rPr>
      <t>.</t>
    </r>
    <r>
      <rPr>
        <sz val="12"/>
        <color theme="1"/>
        <rFont val="TH SarabunPSK"/>
        <family val="2"/>
      </rPr>
      <t>2547</t>
    </r>
  </si>
  <si>
    <t>พัฒนาป่าไม้ฯ สวนป่าสิริกิติ์ บ้านขุนแม่นาย ตำบลแม่ศึก อำเภอแม่แจ่ม</t>
  </si>
  <si>
    <t>โครงการอนุรักษ์ฟื้นฟูสภาพป่าและ พัฒนาคุณภาพชีวิตบ้านนาศิริ อันเนื่องมาจากพระราชดำริ อำเภอเชียงดาว จังหวัดเชียงใหม่</t>
  </si>
  <si>
    <t>สถานีพัฒนาเกษตรที่สูงตามพระราชดำริ ดอยม่อนล้าน (งานประมง) บ้านอาแย ตำบลป่าไหน่ อำเภอพร้าว</t>
  </si>
  <si>
    <t>ฟาร์มตัวอย่างตามพระราชดำริ บ้านดงเย็น ตำบลบ้านแปะ อำเภอจอมทอง</t>
  </si>
  <si>
    <t>อนุรักษ์สภาพป่า พื้นที่อำเภออมก๋อย บ้านห้วยปูลิง ตำบลม่อนจอง อำเภออมก๋อย จังหวัดเชียงใหม่ (ศูนย์ปฏิบัติการนางนอน)</t>
  </si>
  <si>
    <t>ฟื้นฟูสภาพป่าในพื้นที่บ้านซิแบ ตำบลแม่ตื่น อำเภออมก๋อย</t>
  </si>
  <si>
    <t>พัฒนาป่าไม้ฯ สวนป่าสิริกิติ์ บ้านโม่งหลวง ตำบลกองแขก อำเภอแม่แจ่ม</t>
  </si>
  <si>
    <t>พัฒนาป่าไม้ฯ สวนป่าสิริกิติ์ บ้านมืดลอง ตำบลบ้านทับ อำเภอแม่แจ่ม</t>
  </si>
  <si>
    <t>ฟื้นฟูสภาพป่าพื้นที่อำเภอไชยปราการ-อำเภอเชียงดาว บ้านห้วยจะค่าน ตำบลปิงโค้ง อำเภอเชียงดาว</t>
  </si>
  <si>
    <t>อ่างเก็บน้ำห้วยหินกอง บ้านหนองกบ ตำบลคอแลน อำเภอบุณฑริก</t>
  </si>
  <si>
    <t>ขุดลอกหนองชำแรด ตำบลโดมประดิษฐ์ อำเภอน้ำยืน</t>
  </si>
  <si>
    <t>ขุดลอกหนองแวงยาว ตำบลโดมประดิษฐ์ อำเภอน้ำยืน</t>
  </si>
  <si>
    <t>ขุดลอกหนองอาจอย ตำบลโดมประดิษฐ์ อำเภอน้ำยืน</t>
  </si>
  <si>
    <t>ขุดลอกหนองน้ำก่ำ (หนองแวง) ตำบลโดมประดิษฐ์ อำเภอน้ำยืน</t>
  </si>
  <si>
    <t>ขุดลอกหนองบก ตำบลโดมประดิษฐ์ อำเภอน้ำยืน</t>
  </si>
  <si>
    <t>ขุดลอกหนองพอุง ตำบลโดมประดิษฐ์ อำเภอน้ำยืน</t>
  </si>
  <si>
    <t>ขุดลอกหนองยอดข่า ตำบลโดมประดิษฐ์ อำเภอน้ำยืน</t>
  </si>
  <si>
    <t>ฝายห้วยทราย ตำบลนาโพธิ์กลาง อำเภอโขงเจียม</t>
  </si>
  <si>
    <t>ฝายห้วยโพธิ์ ตำบลนาโพธิ์กลาง อำเภอโขงเจียม</t>
  </si>
  <si>
    <t>จัดหาแหล่งน้ำบ้านยางน้อย บ้านยางน้อย ตำบลก่อเอ้ อำเภอเขื่องใน</t>
  </si>
  <si>
    <t>จัดหาแหล่งน้ำส่งเสริมศิลปาชีพ บ้านยางน้อย (ให้ฟาร์มฯ) บ้านยางน้อย ตำบลก่อเอ้ อำเภอเขื่องใน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</si>
</sst>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70000]d/mm/yyyy;@"/>
  </numFmts>
  <fonts count="1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u/>
      <sz val="10"/>
      <color rgb="FF0000FF"/>
      <name val="Arial"/>
    </font>
    <font>
      <sz val="10"/>
      <color rgb="FF000000"/>
      <name val="Arial"/>
      <family val="2"/>
      <scheme val="minor"/>
    </font>
    <font>
      <sz val="12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u/>
      <sz val="16"/>
      <color rgb="FF0000FF"/>
      <name val="TH SarabunPSK"/>
      <family val="2"/>
    </font>
    <font>
      <b/>
      <sz val="18"/>
      <color rgb="FF000000"/>
      <name val="TH SarabunPSK"/>
      <family val="2"/>
    </font>
    <font>
      <sz val="11"/>
      <color rgb="FFEEF0FF"/>
      <name val="Courier New"/>
      <family val="3"/>
    </font>
    <font>
      <sz val="12"/>
      <color theme="0"/>
      <name val="TH SarabunPSK"/>
      <family val="2"/>
    </font>
    <font>
      <b/>
      <u/>
      <sz val="14"/>
      <color rgb="FF0000FF"/>
      <name val="TH SarabunPSK"/>
      <family val="2"/>
    </font>
    <font>
      <b/>
      <u/>
      <sz val="12"/>
      <color rgb="FF0000FF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quotePrefix="1" applyFont="1"/>
    <xf numFmtId="0" fontId="1" fillId="0" borderId="0" xfId="0" applyFont="1" applyAlignment="1">
      <alignment wrapText="1"/>
    </xf>
    <xf numFmtId="49" fontId="0" fillId="0" borderId="0" xfId="0" applyNumberFormat="1"/>
    <xf numFmtId="0" fontId="4" fillId="0" borderId="1" xfId="0" applyFont="1" applyBorder="1" applyAlignment="1"/>
    <xf numFmtId="0" fontId="7" fillId="0" borderId="1" xfId="0" applyFont="1" applyBorder="1" applyAlignment="1">
      <alignment horizontal="center" vertical="top"/>
    </xf>
    <xf numFmtId="0" fontId="0" fillId="0" borderId="0" xfId="0" applyAlignment="1"/>
    <xf numFmtId="0" fontId="3" fillId="0" borderId="0" xfId="0" applyFont="1"/>
    <xf numFmtId="0" fontId="9" fillId="0" borderId="0" xfId="0" applyFont="1"/>
    <xf numFmtId="164" fontId="4" fillId="0" borderId="1" xfId="0" applyNumberFormat="1" applyFont="1" applyBorder="1"/>
    <xf numFmtId="164" fontId="4" fillId="0" borderId="1" xfId="0" quotePrefix="1" applyNumberFormat="1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3" xfId="0" applyFont="1" applyBorder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4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/>
    <xf numFmtId="0" fontId="1" fillId="3" borderId="0" xfId="0" applyFont="1" applyFill="1"/>
    <xf numFmtId="0" fontId="2" fillId="3" borderId="0" xfId="0" applyFont="1" applyFill="1"/>
    <xf numFmtId="0" fontId="0" fillId="3" borderId="0" xfId="0" applyFill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179293</xdr:colOff>
      <xdr:row>913</xdr:row>
      <xdr:rowOff>0</xdr:rowOff>
    </xdr:from>
    <xdr:ext cx="6778522" cy="1541448"/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xmlns="" id="{D8877C51-EB74-873D-76EC-885FBCF4B50D}"/>
            </a:ext>
          </a:extLst>
        </xdr:cNvPr>
        <xdr:cNvSpPr txBox="1"/>
      </xdr:nvSpPr>
      <xdr:spPr>
        <a:xfrm>
          <a:off x="1792940" y="244915765"/>
          <a:ext cx="6778522" cy="154144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th-TH" sz="2000" b="1" u="sng"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2000" b="1" u="sng" baseline="0"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ข้อมูลจากระบบรายงานสถานะโครงการอันเนื่องมาจากพระราชดำริ กระทรวงมหาดไทย</a:t>
          </a:r>
        </a:p>
        <a:p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ณ วันที่ 3 พฤศจิกายน 2568 </a:t>
          </a:r>
        </a:p>
        <a:p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ขอให้ตรวจสอบข้อมูลโครงการจากบัญชีโครงการอันเนื่องมาจากพระราชดำริ </a:t>
          </a:r>
        </a:p>
        <a:p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ของ สำนักงาน กปร.</a:t>
          </a:r>
          <a:r>
            <a:rPr lang="en-US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2000" baseline="0">
              <a:latin typeface="TH SarabunPSK" panose="020B0500040200020003" pitchFamily="34" charset="-34"/>
              <a:cs typeface="TH SarabunPSK" panose="020B0500040200020003" pitchFamily="34" charset="-34"/>
            </a:rPr>
            <a:t>อีกครั้ง</a:t>
          </a:r>
        </a:p>
        <a:p>
          <a:endParaRPr lang="en-US" sz="200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com/url?q=https%3A%2F%2Fwww.rdpb.go.th%2Frdpb%2FprojectData%2Ffiles%2Fcentral%2F2567%2F9%25E0%25B8%2599%25E0%25B8%2584%25E0%25B8%25A3%25E0%25B8%259B%25E0%25B8%2590%25E0%25B8%25A1.pdf" TargetMode="External"/><Relationship Id="rId18" Type="http://schemas.openxmlformats.org/officeDocument/2006/relationships/hyperlink" Target="https://www.google.com/url?q=https%3A%2F%2Fwww.rdpb.go.th%2Frdpb%2FprojectData%2Ffiles%2Fnorthern%2F2567%2F5%25E0%25B8%2599%25E0%25B9%2588%25E0%25B8%25B2%25E0%25B8%2599.pdf" TargetMode="External"/><Relationship Id="rId26" Type="http://schemas.openxmlformats.org/officeDocument/2006/relationships/hyperlink" Target="https://www.google.com/url?q=https%3A%2F%2Fwww.rdpb.go.th%2Frdpb%2FprojectData%2Ffiles%2Fsouth%2F2567%2F7%25E0%25B8%259E%25E0%25B8%25B1%25E0%25B8%2587%25E0%25B8%2587%25E0%25B8%25B2.pdf" TargetMode="External"/><Relationship Id="rId39" Type="http://schemas.openxmlformats.org/officeDocument/2006/relationships/hyperlink" Target="https://www.google.com/url?q=https%3A%2F%2Fwww.rdpb.go.th%2Frdpb%2FprojectData%2Ffiles%2Fcentral%2F2567%2F16%25E0%25B8%25A3%25E0%25B8%25B2%25E0%25B8%258A%25E0%25B8%259A%25E0%25B8%25B8%25E0%25B8%25A3%25E0%25B8%25B5.pdf" TargetMode="External"/><Relationship Id="rId21" Type="http://schemas.openxmlformats.org/officeDocument/2006/relationships/hyperlink" Target="https://www.google.com/url?q=https%3A%2F%2Fwww.rdpb.go.th%2Frdpb%2FprojectData%2Ffiles%2Fcentral%2F2567%2F12%25E0%25B8%259B%25E0%25B8%25A3%25E0%25B8%25B0%25E0%25B8%2588%25E0%25B8%25A7%25E0%25B8%259A%25E0%25B8%2584%25E0%25B8%25B5%25E0%25B8%25A3%25E0%25B8%25B5%25E0%25B8%2582%25E0%25B8%25B1%25E0%25B8%2599%25E0%25B8%2598%25E0%25B9%258C.pdf" TargetMode="External"/><Relationship Id="rId34" Type="http://schemas.openxmlformats.org/officeDocument/2006/relationships/hyperlink" Target="https://www.google.com/url?q=https%3A%2F%2Fwww.rdpb.go.th%2Frdpb%2FprojectData%2Ffiles%2Fnorthern%2F2567%2F12%25E0%25B9%2581%25E0%25B8%25A1%25E0%25B9%2588%25E0%25B8%25AE%25E0%25B9%2588%25E0%25B8%25AD%25E0%25B8%2587%25E0%25B8%25AA%25E0%25B8%25AD%25E0%25B8%2599.pdf" TargetMode="External"/><Relationship Id="rId42" Type="http://schemas.openxmlformats.org/officeDocument/2006/relationships/hyperlink" Target="https://www.google.com/url?q=https%3A%2F%2Fwww.rdpb.go.th%2Frdpb%2FprojectData%2Ffiles%2Fnorth_eastern%2F2567%2F12%25E0%25B9%2580%25E0%25B8%25A5%25E0%25B8%25A2.pdf" TargetMode="External"/><Relationship Id="rId47" Type="http://schemas.openxmlformats.org/officeDocument/2006/relationships/hyperlink" Target="https://www.google.com/url?q=https%3A%2F%2Fwww.rdpb.go.th%2Frdpb%2FprojectData%2Ffiles%2Fcentral%2F2567%2F23%25E0%25B8%25AA%25E0%25B8%25A3%25E0%25B8%25B0%25E0%25B9%2581%25E0%25B8%2581%25E0%25B9%2589%25E0%25B8%25A7.pdf" TargetMode="External"/><Relationship Id="rId50" Type="http://schemas.openxmlformats.org/officeDocument/2006/relationships/hyperlink" Target="https://www.google.com/url?q=https%3A%2F%2Fwww.rdpb.go.th%2Frdpb%2FprojectData%2Ffiles%2Fnorth_eastern%2F2567%2F15%25E0%25B8%25AA%25E0%25B8%25B8%25E0%25B8%25A3%25E0%25B8%25B4%25E0%25B8%2599%25E0%25B8%2597%25E0%25B8%25A3%25E0%25B9%258C.pdf" TargetMode="External"/><Relationship Id="rId55" Type="http://schemas.openxmlformats.org/officeDocument/2006/relationships/hyperlink" Target="https://www.google.com/url?q=https%3A%2F%2Fwww.rdpb.go.th%2Frdpb%2FprojectData%2Ffiles%2Fnorthern%2F2567%2F16%25E0%25B8%25AD%25E0%25B8%25B8%25E0%25B8%2595%25E0%25B8%25A3%25E0%25B8%2594%25E0%25B8%25B4%25E0%25B8%2595%25E0%25B8%2596%25E0%25B9%258C.pdf" TargetMode="External"/><Relationship Id="rId7" Type="http://schemas.openxmlformats.org/officeDocument/2006/relationships/hyperlink" Target="https://www.google.com/url?q=https%3A%2F%2Fwww.rdpb.go.th%2Frdpb%2FprojectData%2Ffiles%2Fcentral%2F2567%2F4%25E0%25B8%2589%25E0%25B8%25B0%25E0%25B9%2580%25E0%25B8%258A%25E0%25B8%25B4%25E0%25B8%2587%25E0%25B9%2580%25E0%25B8%2597%25E0%25B8%25A3%25E0%25B8%25B2.pdf" TargetMode="External"/><Relationship Id="rId2" Type="http://schemas.openxmlformats.org/officeDocument/2006/relationships/hyperlink" Target="https://www.google.com/url?q=https%3A%2F%2Fwww.rdpb.go.th%2Frdpb%2FprojectData%2Ffiles%2Fcentral%2F2567%2F2%25E0%25B8%2581%25E0%25B8%25B2%25E0%25B8%258D%25E0%25B8%2588%25E0%25B8%2599%25E0%25B8%259A%25E0%25B8%25B8%25E0%25B8%25A3%25E0%25B8%25B5.pdf" TargetMode="External"/><Relationship Id="rId16" Type="http://schemas.openxmlformats.org/officeDocument/2006/relationships/hyperlink" Target="https://www.google.com/url?q=https%3A%2F%2Fwww.rdpb.go.th%2Frdpb%2FprojectData%2Ffiles%2Fsouth%2F2567%2F4%25E0%25B8%2599%25E0%25B8%2584%25E0%25B8%25A3%25E0%25B8%25A8%25E0%25B8%25A3%25E0%25B8%25B5%25E0%25B8%2598%25E0%25B8%25A3%25E0%25B8%25A3%25E0%25B8%25A1%25E0%25B8%25A3%25E0%25B8%25B2%25E0%25B8%258A.pdf" TargetMode="External"/><Relationship Id="rId29" Type="http://schemas.openxmlformats.org/officeDocument/2006/relationships/hyperlink" Target="https://www.google.com/url?q=https%3A%2F%2Fwww.rdpb.go.th%2Frdpb%2FprojectData%2Ffiles%2Fcentral%2F2567%2F15%25E0%25B9%2580%25E0%25B8%259E%25E0%25B8%258A%25E0%25B8%25A3%25E0%25B8%259A%25E0%25B8%25B8%25E0%25B8%25A3%25E0%25B8%25B5.pdf" TargetMode="External"/><Relationship Id="rId11" Type="http://schemas.openxmlformats.org/officeDocument/2006/relationships/hyperlink" Target="https://www.google.com/url?q=https%3A%2F%2Fwww.rdpb.go.th%2Frdpb%2FprojectData%2Ffiles%2Fnorthern%2F2567%2F3%25E0%25B9%2580%25E0%25B8%258A%25E0%25B8%25B5%25E0%25B8%25A2%25E0%25B8%2587%25E0%25B9%2583%25E0%25B8%25AB%25E0%25B8%25A1%25E0%25B9%2588.pdf" TargetMode="External"/><Relationship Id="rId24" Type="http://schemas.openxmlformats.org/officeDocument/2006/relationships/hyperlink" Target="https://www.google.com/url?q=https%3A%2F%2Fwww.rdpb.go.th%2Frdpb%2FprojectData%2Ffiles%2Fcentral%2F2567%2F14%25E0%25B8%25AD%25E0%25B8%25A2%25E0%25B8%25B8%25E0%25B8%2598%25E0%25B8%25A2%25E0%25B8%25B2.pdf" TargetMode="External"/><Relationship Id="rId32" Type="http://schemas.openxmlformats.org/officeDocument/2006/relationships/hyperlink" Target="https://www.google.com/url?q=https%3A%2F%2Fwww.rdpb.go.th%2Frdpb%2FprojectData%2Ffiles%2Fnorth_eastern%2F2567%2F8%25E0%25B8%25A1%25E0%25B8%25AB%25E0%25B8%25B2%25E0%25B8%25AA%25E0%25B8%25B2%25E0%25B8%25A3%25E0%25B8%2584%25E0%25B8%25B2%25E0%25B8%25A1.pdf" TargetMode="External"/><Relationship Id="rId37" Type="http://schemas.openxmlformats.org/officeDocument/2006/relationships/hyperlink" Target="https://www.google.com/url?q=https%3A%2F%2Fwww.rdpb.go.th%2Frdpb%2FprojectData%2Ffiles%2Fnorth_eastern%2F2567%2F11%25E0%25B8%25A3%25E0%25B9%2589%25E0%25B8%25AD%25E0%25B8%25A2%25E0%25B9%2580%25E0%25B8%25AD%25E0%25B9%2587%25E0%25B8%2594.pdf" TargetMode="External"/><Relationship Id="rId40" Type="http://schemas.openxmlformats.org/officeDocument/2006/relationships/hyperlink" Target="https://www.google.com/url?q=https%3A%2F%2Fwww.rdpb.go.th%2Frdpb%2FprojectData%2Ffiles%2Fnorthern%2F2567%2F13%25E0%25B8%25A5%25E0%25B8%25B3%25E0%25B8%259B%25E0%25B8%25B2%25E0%25B8%2587.pdf" TargetMode="External"/><Relationship Id="rId45" Type="http://schemas.openxmlformats.org/officeDocument/2006/relationships/hyperlink" Target="https://www.google.com/url?q=https%3A%2F%2Fwww.rdpb.go.th%2Frdpb%2FprojectData%2Ffiles%2Fsouth%2F2567%2F12%25E0%25B8%25AA%25E0%25B8%2587%25E0%25B8%2582%25E0%25B8%25A5%25E0%25B8%25B2.pdf" TargetMode="External"/><Relationship Id="rId53" Type="http://schemas.openxmlformats.org/officeDocument/2006/relationships/hyperlink" Target="https://www.google.com/url?q=https%3A%2F%2Fwww.rdpb.go.th%2Frdpb%2FprojectData%2Ffiles%2Fnorth_eastern%2F2567%2F18%25E0%25B8%25AD%25E0%25B8%25B3%25E0%25B8%2599%25E0%25B8%25B2%25E0%25B8%2588%25E0%25B9%2580%25E0%25B8%2588%25E0%25B8%25A3%25E0%25B8%25B4%25E0%25B8%258D.pdf" TargetMode="External"/><Relationship Id="rId5" Type="http://schemas.openxmlformats.org/officeDocument/2006/relationships/hyperlink" Target="https://www.google.com/url?q=https%3A%2F%2Fwww.rdpb.go.th%2Frdpb%2FprojectData%2Ffiles%2Fnorth_eastern%2F2567%2F2%25E0%25B8%2582%25E0%25B8%25AD%25E0%25B8%2599%25E0%25B9%2581%25E0%25B8%2581%25E0%25B9%2588%25E0%25B8%2599.pdf" TargetMode="External"/><Relationship Id="rId19" Type="http://schemas.openxmlformats.org/officeDocument/2006/relationships/hyperlink" Target="https://www.google.com/url?q=https%3A%2F%2Fwww.rdpb.go.th%2Frdpb%2FprojectData%2Ffiles%2Fnorth_eastern%2F2567%2F6%25E0%25B8%259A%25E0%25B8%25B6%25E0%25B8%2587%25E0%25B8%2581%25E0%25B8%25B2%25E0%25B8%25AC.pdf" TargetMode="External"/><Relationship Id="rId4" Type="http://schemas.openxmlformats.org/officeDocument/2006/relationships/hyperlink" Target="https://www.google.com/url?q=https%3A%2F%2Fwww.rdpb.go.th%2Frdpb%2FprojectData%2Ffiles%2Fnorthern%2F2567%2F1%25E0%25B8%2581%25E0%25B8%25B3%25E0%25B9%2581%25E0%25B8%259E%25E0%25B8%2587%25E0%25B9%2580%25E0%25B8%259E%25E0%25B8%258A%25E0%25B8%25A3.pdf" TargetMode="External"/><Relationship Id="rId9" Type="http://schemas.openxmlformats.org/officeDocument/2006/relationships/hyperlink" Target="https://www.google.com/url?q=https%3A%2F%2Fwww.rdpb.go.th%2Frdpb%2FprojectData%2Ffiles%2Fnorth_eastern%2F2567%2F3%25E0%25B8%258A%25E0%25B8%25B1%25E0%25B8%25A2%25E0%25B8%25A0%25E0%25B8%25B9%25E0%25B8%25A1%25E0%25B8%25B4.pdf" TargetMode="External"/><Relationship Id="rId14" Type="http://schemas.openxmlformats.org/officeDocument/2006/relationships/hyperlink" Target="https://www.google.com/url?q=https%3A%2F%2Fwww.rdpb.go.th%2Frdpb%2FprojectData%2Ffiles%2Fnorth_eastern%2F2567%2F4%25E0%25B8%2599%25E0%25B8%2584%25E0%25B8%25A3%25E0%25B8%259E%25E0%25B8%2599%25E0%25B8%25A1.pdf" TargetMode="External"/><Relationship Id="rId22" Type="http://schemas.openxmlformats.org/officeDocument/2006/relationships/hyperlink" Target="https://www.google.com/url?q=https%3A%2F%2Fwww.rdpb.go.th%2Frdpb%2FprojectData%2Ffiles%2Fcentral%2F2567%2F13%25E0%25B8%259B%25E0%25B8%25A3%25E0%25B8%25B2%25E0%25B8%2588%25E0%25B8%25B5%25E0%25B8%2599.pdf" TargetMode="External"/><Relationship Id="rId27" Type="http://schemas.openxmlformats.org/officeDocument/2006/relationships/hyperlink" Target="https://www.google.com/url?q=https%3A%2F%2Fwww.rdpb.go.th%2Frdpb%2FprojectData%2Ffiles%2Fsouth%2F2567%2F8%25E0%25B8%259E%25E0%25B8%25B1%25E0%25B8%2597%25E0%25B8%25A5%25E0%25B8%25B8%25E0%25B8%2587.pdf" TargetMode="External"/><Relationship Id="rId30" Type="http://schemas.openxmlformats.org/officeDocument/2006/relationships/hyperlink" Target="https://www.google.com/url?q=https%3A%2F%2Fwww.rdpb.go.th%2Frdpb%2FprojectData%2Ffiles%2Fnorthern%2F2567%2F9%25E0%25B9%2580%25E0%25B8%259E%25E0%25B8%258A%25E0%25B8%25A3%25E0%25B8%259A%25E0%25B8%25B9%25E0%25B8%25A3%25E0%25B8%2593%25E0%25B9%258C.pdf" TargetMode="External"/><Relationship Id="rId35" Type="http://schemas.openxmlformats.org/officeDocument/2006/relationships/hyperlink" Target="https://www.google.com/url?q=https%3A%2F%2Fwww.rdpb.go.th%2Frdpb%2FprojectData%2Ffiles%2Fnorth_eastern%2F2567%2F10%25E0%25B8%25A2%25E0%25B9%2582%25E0%25B8%25AA%25E0%25B8%2598%25E0%25B8%25A3.pdf" TargetMode="External"/><Relationship Id="rId43" Type="http://schemas.openxmlformats.org/officeDocument/2006/relationships/hyperlink" Target="https://www.google.com/url?q=https%3A%2F%2Fwww.rdpb.go.th%2Frdpb%2FprojectData%2Ffiles%2Fnorth_eastern%2F2567%2F13%25E0%25B8%25A8%25E0%25B8%25A3%25E0%25B8%25B5%25E0%25B8%25AA%25E0%25B8%25B0%25E0%25B9%2580%25E0%25B8%2581%25E0%25B8%25A9.pdf" TargetMode="External"/><Relationship Id="rId48" Type="http://schemas.openxmlformats.org/officeDocument/2006/relationships/hyperlink" Target="https://www.google.com/url?q=https%3A%2F%2Fwww.rdpb.go.th%2Frdpb%2FprojectData%2Ffiles%2Fcentral%2F2567%2F24%25E0%25B8%25AA%25E0%25B8%25B4%25E0%25B8%2587%25E0%25B8%25AB%25E0%25B9%258C%25E0%25B8%259A%25E0%25B8%25B8%25E0%25B8%25A3%25E0%25B8%25B5.pdf" TargetMode="External"/><Relationship Id="rId56" Type="http://schemas.openxmlformats.org/officeDocument/2006/relationships/hyperlink" Target="https://www.google.com/url?q=https%3A%2F%2Fwww.rdpb.go.th%2Frdpb%2FprojectData%2Ffiles%2Fnorthern%2F2567%2F17%25E0%25B8%25AD%25E0%25B8%25B8%25E0%25B8%2597%25E0%25B8%25B1%25E0%25B8%25A2%25E0%25B8%2598%25E0%25B8%25B2%25E0%25B8%2599%25E0%25B8%25B5.pdf" TargetMode="External"/><Relationship Id="rId8" Type="http://schemas.openxmlformats.org/officeDocument/2006/relationships/hyperlink" Target="https://www.google.com/url?q=https%3A%2F%2Fwww.rdpb.go.th%2Frdpb%2FprojectData%2Ffiles%2Fcentral%2F2567%2F5%25E0%25B8%258A%25E0%25B8%25A5%25E0%25B8%259A%25E0%25B8%25B8%25E0%25B8%25A3%25E0%25B8%25B5.pdf" TargetMode="External"/><Relationship Id="rId51" Type="http://schemas.openxmlformats.org/officeDocument/2006/relationships/hyperlink" Target="https://www.google.com/url?q=https%3A%2F%2Fwww.rdpb.go.th%2Frdpb%2FprojectData%2Ffiles%2Fnorth_eastern%2F2567%2F17%25E0%25B8%25AB%25E0%25B8%2599%25E0%25B8%25AD%25E0%25B8%2587%25E0%25B8%259A%25E0%25B8%25B1%25E0%25B8%25A7%25E0%25B8%25A5%25E0%25B8%25B3%25E0%25B8%25A0%25E0%25B8%25B9.pdf" TargetMode="External"/><Relationship Id="rId3" Type="http://schemas.openxmlformats.org/officeDocument/2006/relationships/hyperlink" Target="https://www.google.com/url?q=https%3A%2F%2Fwww.rdpb.go.th%2Frdpb%2FprojectData%2Ffiles%2Fnorth_eastern%2F2567%2F1%25E0%25B8%2581%25E0%25B8%25B2%25E0%25B8%25AC%25E0%25B8%25AA%25E0%25B8%25B4%25E0%25B8%2599%25E0%25B8%2598%25E0%25B8%25B8%25E0%25B9%258C.pdf" TargetMode="External"/><Relationship Id="rId12" Type="http://schemas.openxmlformats.org/officeDocument/2006/relationships/hyperlink" Target="https://www.google.com/url?q=https%3A%2F%2Fwww.rdpb.go.th%2Frdpb%2FprojectData%2Ffiles%2Fnorthern%2F2567%2F4%25E0%25B8%2595%25E0%25B8%25B2%25E0%25B8%2581.pdf" TargetMode="External"/><Relationship Id="rId17" Type="http://schemas.openxmlformats.org/officeDocument/2006/relationships/hyperlink" Target="https://www.google.com/url?q=https%3A%2F%2Fwww.rdpb.go.th%2Frdpb%2FprojectData%2Ffiles%2Fsouth%2F2567%2F5%25E0%25B8%2599%25E0%25B8%25A3%25E0%25B8%25B2%25E0%25B8%2598%25E0%25B8%25B4%25E0%25B8%25A7%25E0%25B8%25B2%25E0%25B8%25AA.pdf" TargetMode="External"/><Relationship Id="rId25" Type="http://schemas.openxmlformats.org/officeDocument/2006/relationships/hyperlink" Target="https://www.google.com/url?q=https%3A%2F%2Fwww.rdpb.go.th%2Frdpb%2FprojectData%2Ffiles%2Fnorthern%2F2567%2F7%25E0%25B8%259E%25E0%25B8%25B0%25E0%25B9%2580%25E0%25B8%25A2%25E0%25B8%25B2.pdf" TargetMode="External"/><Relationship Id="rId33" Type="http://schemas.openxmlformats.org/officeDocument/2006/relationships/hyperlink" Target="https://www.google.com/url?q=https%3A%2F%2Fwww.rdpb.go.th%2Frdpb%2FprojectData%2Ffiles%2Fnorth_eastern%2F2567%2F9%25E0%25B8%25A1%25E0%25B8%25B8%25E0%25B8%2581%25E0%25B8%2594%25E0%25B8%25B2%25E0%25B8%25AB%25E0%25B8%25B2%25E0%25B8%25A3.pdf" TargetMode="External"/><Relationship Id="rId38" Type="http://schemas.openxmlformats.org/officeDocument/2006/relationships/hyperlink" Target="https://www.google.com/url?q=https%3A%2F%2Fwww.rdpb.go.th%2Frdpb%2FprojectData%2Ffiles%2Fcentral%2F2567%2F17%25E0%25B8%25A3%25E0%25B8%25B0%25E0%25B8%25A2%25E0%25B8%25AD%25E0%25B8%2587.pdf" TargetMode="External"/><Relationship Id="rId46" Type="http://schemas.openxmlformats.org/officeDocument/2006/relationships/hyperlink" Target="https://www.google.com/url?q=https%3A%2F%2Fwww.rdpb.go.th%2Frdpb%2FprojectData%2Ffiles%2Fsouth%2F2567%2F13%25E0%25B8%25AA%25E0%25B8%2595%25E0%25B8%25B9%25E0%25B8%25A5.pdf" TargetMode="External"/><Relationship Id="rId20" Type="http://schemas.openxmlformats.org/officeDocument/2006/relationships/hyperlink" Target="https://www.google.com/url?q=https%3A%2F%2Fwww.rdpb.go.th%2Frdpb%2FprojectData%2Ffiles%2Fnorth_eastern%2F2567%2F7%25E0%25B8%259A%25E0%25B8%25B8%25E0%25B8%25A3%25E0%25B8%25B5%25E0%25B8%25A3%25E0%25B8%25B1%25E0%25B8%25A1%25E0%25B8%25A2%25E0%25B9%258C.pdf" TargetMode="External"/><Relationship Id="rId41" Type="http://schemas.openxmlformats.org/officeDocument/2006/relationships/hyperlink" Target="https://www.google.com/url?q=https%3A%2F%2Fwww.rdpb.go.th%2Frdpb%2FprojectData%2Ffiles%2Fnorthern%2F2567%2F14%25E0%25B8%25A5%25E0%25B8%25B3%25E0%25B8%259E%25E0%25B8%25B9%25E0%25B8%2599.pdf" TargetMode="External"/><Relationship Id="rId54" Type="http://schemas.openxmlformats.org/officeDocument/2006/relationships/hyperlink" Target="https://www.google.com/url?q=https%3A%2F%2Fwww.rdpb.go.th%2Frdpb%2FprojectData%2Ffiles%2Fnorth_eastern%2F2567%2F19%25E0%25B8%25AD%25E0%25B8%25B8%25E0%25B8%2594%25E0%25B8%25A3%25E0%25B8%2598%25E0%25B8%25B2%25E0%25B8%2599%25E0%25B8%25B5.pdf" TargetMode="External"/><Relationship Id="rId1" Type="http://schemas.openxmlformats.org/officeDocument/2006/relationships/hyperlink" Target="https://www.google.com/url?q=https%3A%2F%2Fwww.rdpb.go.th%2Frdpb%2FprojectData%2Ffiles%2Fsouth%2F2567%2F1%25E0%25B8%2581%25E0%25B8%25A3%25E0%25B8%25B0%25E0%25B8%259A%25E0%25B8%25B5%25E0%25B9%2588.pdf" TargetMode="External"/><Relationship Id="rId6" Type="http://schemas.openxmlformats.org/officeDocument/2006/relationships/hyperlink" Target="https://www.google.com/url?q=https%3A%2F%2Fwww.rdpb.go.th%2Frdpb%2FprojectData%2Ffiles%2Fcentral%2F2567%2F3%25E0%25B8%2588%25E0%25B8%25B1%25E0%25B8%2599%25E0%25B8%2597%25E0%25B8%259A%25E0%25B8%25B8%25E0%25B8%25A3%25E0%25B8%25B5.pdf" TargetMode="External"/><Relationship Id="rId15" Type="http://schemas.openxmlformats.org/officeDocument/2006/relationships/hyperlink" Target="https://www.google.com/url?q=https%3A%2F%2Fwww.rdpb.go.th%2Frdpb%2FprojectData%2Ffiles%2Fnorth_eastern%2F2567%2F5%25E0%25B8%2599%25E0%25B8%2584%25E0%25B8%25A3%25E0%25B8%25A3%25E0%25B8%25B2%25E0%25B8%258A%25E0%25B8%25AA%25E0%25B8%25B5%25E0%25B8%25A1%25E0%25B8%25B2.pdf" TargetMode="External"/><Relationship Id="rId23" Type="http://schemas.openxmlformats.org/officeDocument/2006/relationships/hyperlink" Target="https://www.google.com/url?q=https%3A%2F%2Fwww.rdpb.go.th%2Frdpb%2FprojectData%2Ffiles%2Fsouth%2F2567%2F6%25E0%25B8%259B%25E0%25B8%25B1%25E0%25B8%2595%25E0%25B8%2595%25E0%25B8%25B2%25E0%25B8%2599%25E0%25B8%25B5.pdf" TargetMode="External"/><Relationship Id="rId28" Type="http://schemas.openxmlformats.org/officeDocument/2006/relationships/hyperlink" Target="https://www.google.com/url?q=https%3A%2F%2Fwww.rdpb.go.th%2Frdpb%2FprojectData%2Ffiles%2Fnorthern%2F2567%2F11%25E0%25B8%259E%25E0%25B8%25B4%25E0%25B8%25A9%25E0%25B8%2593%25E0%25B8%25B8%25E0%25B9%2582%25E0%25B8%25A5%25E0%25B8%2581.pdf" TargetMode="External"/><Relationship Id="rId36" Type="http://schemas.openxmlformats.org/officeDocument/2006/relationships/hyperlink" Target="https://www.google.com/url?q=https%3A%2F%2Fwww.rdpb.go.th%2Frdpb%2FprojectData%2Ffiles%2Fsouth%2F2567%2F10%25E0%25B8%25A2%25E0%25B8%25B0%25E0%25B8%25A5%25E0%25B8%25B2.pdf" TargetMode="External"/><Relationship Id="rId49" Type="http://schemas.openxmlformats.org/officeDocument/2006/relationships/hyperlink" Target="https://www.google.com/url?q=https%3A%2F%2Fwww.rdpb.go.th%2Frdpb%2FprojectData%2Ffiles%2Fsouth%2F2567%2F14%25E0%25B8%25AA%25E0%25B8%25B8%25E0%25B8%25A3%25E0%25B8%25B2%25E0%25B8%25A9%25E0%25B8%258E%25E0%25B8%25A3%25E0%25B9%258C%25E0%25B8%2598%25E0%25B8%25B2%25E0%25B8%2599%25E0%25B8%25B5.pdf" TargetMode="External"/><Relationship Id="rId57" Type="http://schemas.openxmlformats.org/officeDocument/2006/relationships/hyperlink" Target="https://www.google.com/url?q=https%3A%2F%2Fwww.rdpb.go.th%2Frdpb%2FprojectData%2Ffiles%2Fnorth_eastern%2F2567%2F20%25E0%25B8%25AD%25E0%25B8%25B8%25E0%25B8%259A%25E0%25B8%25A5%25E0%25B8%25A3%25E0%25B8%25B2%25E0%25B8%258A%25E0%25B8%2598%25E0%25B8%25B2%25E0%25B8%2599%25E0%25B8%25B5.pdf" TargetMode="External"/><Relationship Id="rId10" Type="http://schemas.openxmlformats.org/officeDocument/2006/relationships/hyperlink" Target="https://www.google.com/url?q=https%3A%2F%2Fwww.rdpb.go.th%2Frdpb%2FprojectData%2Ffiles%2Fnorthern%2F2567%2F2%25E0%25B9%2580%25E0%25B8%258A%25E0%25B8%25B5%25E0%25B8%25A2%25E0%25B8%2587%25E0%25B8%25A3%25E0%25B8%25B2%25E0%25B8%25A2.pdf" TargetMode="External"/><Relationship Id="rId31" Type="http://schemas.openxmlformats.org/officeDocument/2006/relationships/hyperlink" Target="https://www.google.com/url?q=https%3A%2F%2Fwww.rdpb.go.th%2Frdpb%2FprojectData%2Ffiles%2Fnorthern%2F2567%2F8%25E0%25B9%2581%25E0%25B8%259E%25E0%25B8%25A3%25E0%25B9%2588.pdf" TargetMode="External"/><Relationship Id="rId44" Type="http://schemas.openxmlformats.org/officeDocument/2006/relationships/hyperlink" Target="https://www.google.com/url?q=https%3A%2F%2Fwww.rdpb.go.th%2Frdpb%2FprojectData%2Ffiles%2Fnorth_eastern%2F2567%2F14%25E0%25B8%25AA%25E0%25B8%2581%25E0%25B8%25A5%25E0%25B8%2599%25E0%25B8%2584%25E0%25B8%25A3.pdf" TargetMode="External"/><Relationship Id="rId52" Type="http://schemas.openxmlformats.org/officeDocument/2006/relationships/hyperlink" Target="https://www.google.com/url?q=https%3A%2F%2Fwww.rdpb.go.th%2Frdpb%2FprojectData%2Ffiles%2Fcentral%2F2567%2F26%25E0%25B8%25AD%25E0%25B9%2588%25E0%25B8%25B2%25E0%25B8%2587%25E0%25B8%2597%25E0%25B8%25AD%25E0%25B8%2587.pdf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ogle.com/url?q=https%3A%2F%2Fwww.rdpb.go.th%2Frdpb%2FprojectData%2Ffiles%2Fcentral%2F2567%2F9%25E0%25B8%2599%25E0%25B8%2584%25E0%25B8%25A3%25E0%25B8%259B%25E0%25B8%2590%25E0%25B8%25A1.pdf" TargetMode="External"/><Relationship Id="rId18" Type="http://schemas.openxmlformats.org/officeDocument/2006/relationships/hyperlink" Target="https://www.google.com/url?q=https%3A%2F%2Fwww.rdpb.go.th%2Frdpb%2FprojectData%2Ffiles%2Fnorthern%2F2567%2F5%25E0%25B8%2599%25E0%25B9%2588%25E0%25B8%25B2%25E0%25B8%2599.pdf" TargetMode="External"/><Relationship Id="rId26" Type="http://schemas.openxmlformats.org/officeDocument/2006/relationships/hyperlink" Target="https://www.google.com/url?q=https%3A%2F%2Fwww.rdpb.go.th%2Frdpb%2FprojectData%2Ffiles%2Fsouth%2F2567%2F7%25E0%25B8%259E%25E0%25B8%25B1%25E0%25B8%2587%25E0%25B8%2587%25E0%25B8%25B2.pdf" TargetMode="External"/><Relationship Id="rId39" Type="http://schemas.openxmlformats.org/officeDocument/2006/relationships/hyperlink" Target="https://www.google.com/url?q=https%3A%2F%2Fwww.rdpb.go.th%2Frdpb%2FprojectData%2Ffiles%2Fcentral%2F2567%2F16%25E0%25B8%25A3%25E0%25B8%25B2%25E0%25B8%258A%25E0%25B8%259A%25E0%25B8%25B8%25E0%25B8%25A3%25E0%25B8%25B5.pdf" TargetMode="External"/><Relationship Id="rId21" Type="http://schemas.openxmlformats.org/officeDocument/2006/relationships/hyperlink" Target="https://www.google.com/url?q=https%3A%2F%2Fwww.rdpb.go.th%2Frdpb%2FprojectData%2Ffiles%2Fcentral%2F2567%2F12%25E0%25B8%259B%25E0%25B8%25A3%25E0%25B8%25B0%25E0%25B8%2588%25E0%25B8%25A7%25E0%25B8%259A%25E0%25B8%2584%25E0%25B8%25B5%25E0%25B8%25A3%25E0%25B8%25B5%25E0%25B8%2582%25E0%25B8%25B1%25E0%25B8%2599%25E0%25B8%2598%25E0%25B9%258C.pdf" TargetMode="External"/><Relationship Id="rId34" Type="http://schemas.openxmlformats.org/officeDocument/2006/relationships/hyperlink" Target="https://www.google.com/url?q=https%3A%2F%2Fwww.rdpb.go.th%2Frdpb%2FprojectData%2Ffiles%2Fnorthern%2F2567%2F12%25E0%25B9%2581%25E0%25B8%25A1%25E0%25B9%2588%25E0%25B8%25AE%25E0%25B9%2588%25E0%25B8%25AD%25E0%25B8%2587%25E0%25B8%25AA%25E0%25B8%25AD%25E0%25B8%2599.pdf" TargetMode="External"/><Relationship Id="rId42" Type="http://schemas.openxmlformats.org/officeDocument/2006/relationships/hyperlink" Target="https://www.google.com/url?q=https%3A%2F%2Fwww.rdpb.go.th%2Frdpb%2FprojectData%2Ffiles%2Fnorth_eastern%2F2567%2F12%25E0%25B9%2580%25E0%25B8%25A5%25E0%25B8%25A2.pdf" TargetMode="External"/><Relationship Id="rId47" Type="http://schemas.openxmlformats.org/officeDocument/2006/relationships/hyperlink" Target="https://www.google.com/url?q=https%3A%2F%2Fwww.rdpb.go.th%2Frdpb%2FprojectData%2Ffiles%2Fcentral%2F2567%2F23%25E0%25B8%25AA%25E0%25B8%25A3%25E0%25B8%25B0%25E0%25B9%2581%25E0%25B8%2581%25E0%25B9%2589%25E0%25B8%25A7.pdf" TargetMode="External"/><Relationship Id="rId50" Type="http://schemas.openxmlformats.org/officeDocument/2006/relationships/hyperlink" Target="https://www.google.com/url?q=https%3A%2F%2Fwww.rdpb.go.th%2Frdpb%2FprojectData%2Ffiles%2Fnorth_eastern%2F2567%2F15%25E0%25B8%25AA%25E0%25B8%25B8%25E0%25B8%25A3%25E0%25B8%25B4%25E0%25B8%2599%25E0%25B8%2597%25E0%25B8%25A3%25E0%25B9%258C.pdf" TargetMode="External"/><Relationship Id="rId55" Type="http://schemas.openxmlformats.org/officeDocument/2006/relationships/hyperlink" Target="https://www.google.com/url?q=https%3A%2F%2Fwww.rdpb.go.th%2Frdpb%2FprojectData%2Ffiles%2Fnorthern%2F2567%2F16%25E0%25B8%25AD%25E0%25B8%25B8%25E0%25B8%2595%25E0%25B8%25A3%25E0%25B8%2594%25E0%25B8%25B4%25E0%25B8%2595%25E0%25B8%2596%25E0%25B9%258C.pdf" TargetMode="External"/><Relationship Id="rId7" Type="http://schemas.openxmlformats.org/officeDocument/2006/relationships/hyperlink" Target="https://www.google.com/url?q=https%3A%2F%2Fwww.rdpb.go.th%2Frdpb%2FprojectData%2Ffiles%2Fcentral%2F2567%2F4%25E0%25B8%2589%25E0%25B8%25B0%25E0%25B9%2580%25E0%25B8%258A%25E0%25B8%25B4%25E0%25B8%2587%25E0%25B9%2580%25E0%25B8%2597%25E0%25B8%25A3%25E0%25B8%25B2.pdf" TargetMode="External"/><Relationship Id="rId2" Type="http://schemas.openxmlformats.org/officeDocument/2006/relationships/hyperlink" Target="https://www.google.com/url?q=https%3A%2F%2Fwww.rdpb.go.th%2Frdpb%2FprojectData%2Ffiles%2Fcentral%2F2567%2F2%25E0%25B8%2581%25E0%25B8%25B2%25E0%25B8%258D%25E0%25B8%2588%25E0%25B8%2599%25E0%25B8%259A%25E0%25B8%25B8%25E0%25B8%25A3%25E0%25B8%25B5.pdf" TargetMode="External"/><Relationship Id="rId16" Type="http://schemas.openxmlformats.org/officeDocument/2006/relationships/hyperlink" Target="https://www.google.com/url?q=https%3A%2F%2Fwww.rdpb.go.th%2Frdpb%2FprojectData%2Ffiles%2Fsouth%2F2567%2F4%25E0%25B8%2599%25E0%25B8%2584%25E0%25B8%25A3%25E0%25B8%25A8%25E0%25B8%25A3%25E0%25B8%25B5%25E0%25B8%2598%25E0%25B8%25A3%25E0%25B8%25A3%25E0%25B8%25A1%25E0%25B8%25A3%25E0%25B8%25B2%25E0%25B8%258A.pdf" TargetMode="External"/><Relationship Id="rId29" Type="http://schemas.openxmlformats.org/officeDocument/2006/relationships/hyperlink" Target="https://www.google.com/url?q=https%3A%2F%2Fwww.rdpb.go.th%2Frdpb%2FprojectData%2Ffiles%2Fcentral%2F2567%2F15%25E0%25B9%2580%25E0%25B8%259E%25E0%25B8%258A%25E0%25B8%25A3%25E0%25B8%259A%25E0%25B8%25B8%25E0%25B8%25A3%25E0%25B8%25B5.pdf" TargetMode="External"/><Relationship Id="rId11" Type="http://schemas.openxmlformats.org/officeDocument/2006/relationships/hyperlink" Target="https://www.google.com/url?q=https%3A%2F%2Fwww.rdpb.go.th%2Frdpb%2FprojectData%2Ffiles%2Fnorthern%2F2567%2F3%25E0%25B9%2580%25E0%25B8%258A%25E0%25B8%25B5%25E0%25B8%25A2%25E0%25B8%2587%25E0%25B9%2583%25E0%25B8%25AB%25E0%25B8%25A1%25E0%25B9%2588.pdf" TargetMode="External"/><Relationship Id="rId24" Type="http://schemas.openxmlformats.org/officeDocument/2006/relationships/hyperlink" Target="https://www.google.com/url?q=https%3A%2F%2Fwww.rdpb.go.th%2Frdpb%2FprojectData%2Ffiles%2Fcentral%2F2567%2F14%25E0%25B8%25AD%25E0%25B8%25A2%25E0%25B8%25B8%25E0%25B8%2598%25E0%25B8%25A2%25E0%25B8%25B2.pdf" TargetMode="External"/><Relationship Id="rId32" Type="http://schemas.openxmlformats.org/officeDocument/2006/relationships/hyperlink" Target="https://www.google.com/url?q=https%3A%2F%2Fwww.rdpb.go.th%2Frdpb%2FprojectData%2Ffiles%2Fnorth_eastern%2F2567%2F8%25E0%25B8%25A1%25E0%25B8%25AB%25E0%25B8%25B2%25E0%25B8%25AA%25E0%25B8%25B2%25E0%25B8%25A3%25E0%25B8%2584%25E0%25B8%25B2%25E0%25B8%25A1.pdf" TargetMode="External"/><Relationship Id="rId37" Type="http://schemas.openxmlformats.org/officeDocument/2006/relationships/hyperlink" Target="https://www.google.com/url?q=https%3A%2F%2Fwww.rdpb.go.th%2Frdpb%2FprojectData%2Ffiles%2Fnorth_eastern%2F2567%2F11%25E0%25B8%25A3%25E0%25B9%2589%25E0%25B8%25AD%25E0%25B8%25A2%25E0%25B9%2580%25E0%25B8%25AD%25E0%25B9%2587%25E0%25B8%2594.pdf" TargetMode="External"/><Relationship Id="rId40" Type="http://schemas.openxmlformats.org/officeDocument/2006/relationships/hyperlink" Target="https://www.google.com/url?q=https%3A%2F%2Fwww.rdpb.go.th%2Frdpb%2FprojectData%2Ffiles%2Fnorthern%2F2567%2F13%25E0%25B8%25A5%25E0%25B8%25B3%25E0%25B8%259B%25E0%25B8%25B2%25E0%25B8%2587.pdf" TargetMode="External"/><Relationship Id="rId45" Type="http://schemas.openxmlformats.org/officeDocument/2006/relationships/hyperlink" Target="https://www.google.com/url?q=https%3A%2F%2Fwww.rdpb.go.th%2Frdpb%2FprojectData%2Ffiles%2Fsouth%2F2567%2F12%25E0%25B8%25AA%25E0%25B8%2587%25E0%25B8%2582%25E0%25B8%25A5%25E0%25B8%25B2.pdf" TargetMode="External"/><Relationship Id="rId53" Type="http://schemas.openxmlformats.org/officeDocument/2006/relationships/hyperlink" Target="https://www.google.com/url?q=https%3A%2F%2Fwww.rdpb.go.th%2Frdpb%2FprojectData%2Ffiles%2Fnorth_eastern%2F2567%2F18%25E0%25B8%25AD%25E0%25B8%25B3%25E0%25B8%2599%25E0%25B8%25B2%25E0%25B8%2588%25E0%25B9%2580%25E0%25B8%2588%25E0%25B8%25A3%25E0%25B8%25B4%25E0%25B8%258D.pdf" TargetMode="External"/><Relationship Id="rId5" Type="http://schemas.openxmlformats.org/officeDocument/2006/relationships/hyperlink" Target="https://www.google.com/url?q=https%3A%2F%2Fwww.rdpb.go.th%2Frdpb%2FprojectData%2Ffiles%2Fnorth_eastern%2F2567%2F2%25E0%25B8%2582%25E0%25B8%25AD%25E0%25B8%2599%25E0%25B9%2581%25E0%25B8%2581%25E0%25B9%2588%25E0%25B8%2599.pdf" TargetMode="External"/><Relationship Id="rId19" Type="http://schemas.openxmlformats.org/officeDocument/2006/relationships/hyperlink" Target="https://www.google.com/url?q=https%3A%2F%2Fwww.rdpb.go.th%2Frdpb%2FprojectData%2Ffiles%2Fnorth_eastern%2F2567%2F6%25E0%25B8%259A%25E0%25B8%25B6%25E0%25B8%2587%25E0%25B8%2581%25E0%25B8%25B2%25E0%25B8%25AC.pdf" TargetMode="External"/><Relationship Id="rId4" Type="http://schemas.openxmlformats.org/officeDocument/2006/relationships/hyperlink" Target="https://www.google.com/url?q=https%3A%2F%2Fwww.rdpb.go.th%2Frdpb%2FprojectData%2Ffiles%2Fnorthern%2F2567%2F1%25E0%25B8%2581%25E0%25B8%25B3%25E0%25B9%2581%25E0%25B8%259E%25E0%25B8%2587%25E0%25B9%2580%25E0%25B8%259E%25E0%25B8%258A%25E0%25B8%25A3.pdf" TargetMode="External"/><Relationship Id="rId9" Type="http://schemas.openxmlformats.org/officeDocument/2006/relationships/hyperlink" Target="https://www.google.com/url?q=https%3A%2F%2Fwww.rdpb.go.th%2Frdpb%2FprojectData%2Ffiles%2Fnorth_eastern%2F2567%2F3%25E0%25B8%258A%25E0%25B8%25B1%25E0%25B8%25A2%25E0%25B8%25A0%25E0%25B8%25B9%25E0%25B8%25A1%25E0%25B8%25B4.pdf" TargetMode="External"/><Relationship Id="rId14" Type="http://schemas.openxmlformats.org/officeDocument/2006/relationships/hyperlink" Target="https://www.google.com/url?q=https%3A%2F%2Fwww.rdpb.go.th%2Frdpb%2FprojectData%2Ffiles%2Fnorth_eastern%2F2567%2F4%25E0%25B8%2599%25E0%25B8%2584%25E0%25B8%25A3%25E0%25B8%259E%25E0%25B8%2599%25E0%25B8%25A1.pdf" TargetMode="External"/><Relationship Id="rId22" Type="http://schemas.openxmlformats.org/officeDocument/2006/relationships/hyperlink" Target="https://www.google.com/url?q=https%3A%2F%2Fwww.rdpb.go.th%2Frdpb%2FprojectData%2Ffiles%2Fcentral%2F2567%2F13%25E0%25B8%259B%25E0%25B8%25A3%25E0%25B8%25B2%25E0%25B8%2588%25E0%25B8%25B5%25E0%25B8%2599.pdf" TargetMode="External"/><Relationship Id="rId27" Type="http://schemas.openxmlformats.org/officeDocument/2006/relationships/hyperlink" Target="https://www.google.com/url?q=https%3A%2F%2Fwww.rdpb.go.th%2Frdpb%2FprojectData%2Ffiles%2Fsouth%2F2567%2F8%25E0%25B8%259E%25E0%25B8%25B1%25E0%25B8%2597%25E0%25B8%25A5%25E0%25B8%25B8%25E0%25B8%2587.pdf" TargetMode="External"/><Relationship Id="rId30" Type="http://schemas.openxmlformats.org/officeDocument/2006/relationships/hyperlink" Target="https://www.google.com/url?q=https%3A%2F%2Fwww.rdpb.go.th%2Frdpb%2FprojectData%2Ffiles%2Fnorthern%2F2567%2F9%25E0%25B9%2580%25E0%25B8%259E%25E0%25B8%258A%25E0%25B8%25A3%25E0%25B8%259A%25E0%25B8%25B9%25E0%25B8%25A3%25E0%25B8%2593%25E0%25B9%258C.pdf" TargetMode="External"/><Relationship Id="rId35" Type="http://schemas.openxmlformats.org/officeDocument/2006/relationships/hyperlink" Target="https://www.google.com/url?q=https%3A%2F%2Fwww.rdpb.go.th%2Frdpb%2FprojectData%2Ffiles%2Fnorth_eastern%2F2567%2F10%25E0%25B8%25A2%25E0%25B9%2582%25E0%25B8%25AA%25E0%25B8%2598%25E0%25B8%25A3.pdf" TargetMode="External"/><Relationship Id="rId43" Type="http://schemas.openxmlformats.org/officeDocument/2006/relationships/hyperlink" Target="https://www.google.com/url?q=https%3A%2F%2Fwww.rdpb.go.th%2Frdpb%2FprojectData%2Ffiles%2Fnorth_eastern%2F2567%2F13%25E0%25B8%25A8%25E0%25B8%25A3%25E0%25B8%25B5%25E0%25B8%25AA%25E0%25B8%25B0%25E0%25B9%2580%25E0%25B8%2581%25E0%25B8%25A9.pdf" TargetMode="External"/><Relationship Id="rId48" Type="http://schemas.openxmlformats.org/officeDocument/2006/relationships/hyperlink" Target="https://www.google.com/url?q=https%3A%2F%2Fwww.rdpb.go.th%2Frdpb%2FprojectData%2Ffiles%2Fcentral%2F2567%2F24%25E0%25B8%25AA%25E0%25B8%25B4%25E0%25B8%2587%25E0%25B8%25AB%25E0%25B9%258C%25E0%25B8%259A%25E0%25B8%25B8%25E0%25B8%25A3%25E0%25B8%25B5.pdf" TargetMode="External"/><Relationship Id="rId56" Type="http://schemas.openxmlformats.org/officeDocument/2006/relationships/hyperlink" Target="https://www.google.com/url?q=https%3A%2F%2Fwww.rdpb.go.th%2Frdpb%2FprojectData%2Ffiles%2Fnorthern%2F2567%2F17%25E0%25B8%25AD%25E0%25B8%25B8%25E0%25B8%2597%25E0%25B8%25B1%25E0%25B8%25A2%25E0%25B8%2598%25E0%25B8%25B2%25E0%25B8%2599%25E0%25B8%25B5.pdf" TargetMode="External"/><Relationship Id="rId8" Type="http://schemas.openxmlformats.org/officeDocument/2006/relationships/hyperlink" Target="https://www.google.com/url?q=https%3A%2F%2Fwww.rdpb.go.th%2Frdpb%2FprojectData%2Ffiles%2Fcentral%2F2567%2F5%25E0%25B8%258A%25E0%25B8%25A5%25E0%25B8%259A%25E0%25B8%25B8%25E0%25B8%25A3%25E0%25B8%25B5.pdf" TargetMode="External"/><Relationship Id="rId51" Type="http://schemas.openxmlformats.org/officeDocument/2006/relationships/hyperlink" Target="https://www.google.com/url?q=https%3A%2F%2Fwww.rdpb.go.th%2Frdpb%2FprojectData%2Ffiles%2Fnorth_eastern%2F2567%2F17%25E0%25B8%25AB%25E0%25B8%2599%25E0%25B8%25AD%25E0%25B8%2587%25E0%25B8%259A%25E0%25B8%25B1%25E0%25B8%25A7%25E0%25B8%25A5%25E0%25B8%25B3%25E0%25B8%25A0%25E0%25B8%25B9.pdf" TargetMode="External"/><Relationship Id="rId3" Type="http://schemas.openxmlformats.org/officeDocument/2006/relationships/hyperlink" Target="https://www.google.com/url?q=https%3A%2F%2Fwww.rdpb.go.th%2Frdpb%2FprojectData%2Ffiles%2Fnorth_eastern%2F2567%2F1%25E0%25B8%2581%25E0%25B8%25B2%25E0%25B8%25AC%25E0%25B8%25AA%25E0%25B8%25B4%25E0%25B8%2599%25E0%25B8%2598%25E0%25B8%25B8%25E0%25B9%258C.pdf" TargetMode="External"/><Relationship Id="rId12" Type="http://schemas.openxmlformats.org/officeDocument/2006/relationships/hyperlink" Target="https://www.google.com/url?q=https%3A%2F%2Fwww.rdpb.go.th%2Frdpb%2FprojectData%2Ffiles%2Fnorthern%2F2567%2F4%25E0%25B8%2595%25E0%25B8%25B2%25E0%25B8%2581.pdf" TargetMode="External"/><Relationship Id="rId17" Type="http://schemas.openxmlformats.org/officeDocument/2006/relationships/hyperlink" Target="https://www.google.com/url?q=https%3A%2F%2Fwww.rdpb.go.th%2Frdpb%2FprojectData%2Ffiles%2Fsouth%2F2567%2F5%25E0%25B8%2599%25E0%25B8%25A3%25E0%25B8%25B2%25E0%25B8%2598%25E0%25B8%25B4%25E0%25B8%25A7%25E0%25B8%25B2%25E0%25B8%25AA.pdf" TargetMode="External"/><Relationship Id="rId25" Type="http://schemas.openxmlformats.org/officeDocument/2006/relationships/hyperlink" Target="https://www.google.com/url?q=https%3A%2F%2Fwww.rdpb.go.th%2Frdpb%2FprojectData%2Ffiles%2Fnorthern%2F2567%2F7%25E0%25B8%259E%25E0%25B8%25B0%25E0%25B9%2580%25E0%25B8%25A2%25E0%25B8%25B2.pdf" TargetMode="External"/><Relationship Id="rId33" Type="http://schemas.openxmlformats.org/officeDocument/2006/relationships/hyperlink" Target="https://www.google.com/url?q=https%3A%2F%2Fwww.rdpb.go.th%2Frdpb%2FprojectData%2Ffiles%2Fnorth_eastern%2F2567%2F9%25E0%25B8%25A1%25E0%25B8%25B8%25E0%25B8%2581%25E0%25B8%2594%25E0%25B8%25B2%25E0%25B8%25AB%25E0%25B8%25B2%25E0%25B8%25A3.pdf" TargetMode="External"/><Relationship Id="rId38" Type="http://schemas.openxmlformats.org/officeDocument/2006/relationships/hyperlink" Target="https://www.google.com/url?q=https%3A%2F%2Fwww.rdpb.go.th%2Frdpb%2FprojectData%2Ffiles%2Fcentral%2F2567%2F17%25E0%25B8%25A3%25E0%25B8%25B0%25E0%25B8%25A2%25E0%25B8%25AD%25E0%25B8%2587.pdf" TargetMode="External"/><Relationship Id="rId46" Type="http://schemas.openxmlformats.org/officeDocument/2006/relationships/hyperlink" Target="https://www.google.com/url?q=https%3A%2F%2Fwww.rdpb.go.th%2Frdpb%2FprojectData%2Ffiles%2Fsouth%2F2567%2F13%25E0%25B8%25AA%25E0%25B8%2595%25E0%25B8%25B9%25E0%25B8%25A5.pdf" TargetMode="External"/><Relationship Id="rId20" Type="http://schemas.openxmlformats.org/officeDocument/2006/relationships/hyperlink" Target="https://www.google.com/url?q=https%3A%2F%2Fwww.rdpb.go.th%2Frdpb%2FprojectData%2Ffiles%2Fnorth_eastern%2F2567%2F7%25E0%25B8%259A%25E0%25B8%25B8%25E0%25B8%25A3%25E0%25B8%25B5%25E0%25B8%25A3%25E0%25B8%25B1%25E0%25B8%25A1%25E0%25B8%25A2%25E0%25B9%258C.pdf" TargetMode="External"/><Relationship Id="rId41" Type="http://schemas.openxmlformats.org/officeDocument/2006/relationships/hyperlink" Target="https://www.google.com/url?q=https%3A%2F%2Fwww.rdpb.go.th%2Frdpb%2FprojectData%2Ffiles%2Fnorthern%2F2567%2F14%25E0%25B8%25A5%25E0%25B8%25B3%25E0%25B8%259E%25E0%25B8%25B9%25E0%25B8%2599.pdf" TargetMode="External"/><Relationship Id="rId54" Type="http://schemas.openxmlformats.org/officeDocument/2006/relationships/hyperlink" Target="https://www.google.com/url?q=https%3A%2F%2Fwww.rdpb.go.th%2Frdpb%2FprojectData%2Ffiles%2Fnorth_eastern%2F2567%2F19%25E0%25B8%25AD%25E0%25B8%25B8%25E0%25B8%2594%25E0%25B8%25A3%25E0%25B8%2598%25E0%25B8%25B2%25E0%25B8%2599%25E0%25B8%25B5.pdf" TargetMode="External"/><Relationship Id="rId1" Type="http://schemas.openxmlformats.org/officeDocument/2006/relationships/hyperlink" Target="https://www.google.com/url?q=https%3A%2F%2Fwww.rdpb.go.th%2Frdpb%2FprojectData%2Ffiles%2Fsouth%2F2567%2F1%25E0%25B8%2581%25E0%25B8%25A3%25E0%25B8%25B0%25E0%25B8%259A%25E0%25B8%25B5%25E0%25B9%2588.pdf" TargetMode="External"/><Relationship Id="rId6" Type="http://schemas.openxmlformats.org/officeDocument/2006/relationships/hyperlink" Target="https://www.google.com/url?q=https%3A%2F%2Fwww.rdpb.go.th%2Frdpb%2FprojectData%2Ffiles%2Fcentral%2F2567%2F3%25E0%25B8%2588%25E0%25B8%25B1%25E0%25B8%2599%25E0%25B8%2597%25E0%25B8%259A%25E0%25B8%25B8%25E0%25B8%25A3%25E0%25B8%25B5.pdf" TargetMode="External"/><Relationship Id="rId15" Type="http://schemas.openxmlformats.org/officeDocument/2006/relationships/hyperlink" Target="https://www.google.com/url?q=https%3A%2F%2Fwww.rdpb.go.th%2Frdpb%2FprojectData%2Ffiles%2Fnorth_eastern%2F2567%2F5%25E0%25B8%2599%25E0%25B8%2584%25E0%25B8%25A3%25E0%25B8%25A3%25E0%25B8%25B2%25E0%25B8%258A%25E0%25B8%25AA%25E0%25B8%25B5%25E0%25B8%25A1%25E0%25B8%25B2.pdf" TargetMode="External"/><Relationship Id="rId23" Type="http://schemas.openxmlformats.org/officeDocument/2006/relationships/hyperlink" Target="https://www.google.com/url?q=https%3A%2F%2Fwww.rdpb.go.th%2Frdpb%2FprojectData%2Ffiles%2Fsouth%2F2567%2F6%25E0%25B8%259B%25E0%25B8%25B1%25E0%25B8%2595%25E0%25B8%2595%25E0%25B8%25B2%25E0%25B8%2599%25E0%25B8%25B5.pdf" TargetMode="External"/><Relationship Id="rId28" Type="http://schemas.openxmlformats.org/officeDocument/2006/relationships/hyperlink" Target="https://www.google.com/url?q=https%3A%2F%2Fwww.rdpb.go.th%2Frdpb%2FprojectData%2Ffiles%2Fnorthern%2F2567%2F11%25E0%25B8%259E%25E0%25B8%25B4%25E0%25B8%25A9%25E0%25B8%2593%25E0%25B8%25B8%25E0%25B9%2582%25E0%25B8%25A5%25E0%25B8%2581.pdf" TargetMode="External"/><Relationship Id="rId36" Type="http://schemas.openxmlformats.org/officeDocument/2006/relationships/hyperlink" Target="https://www.google.com/url?q=https%3A%2F%2Fwww.rdpb.go.th%2Frdpb%2FprojectData%2Ffiles%2Fsouth%2F2567%2F10%25E0%25B8%25A2%25E0%25B8%25B0%25E0%25B8%25A5%25E0%25B8%25B2.pdf" TargetMode="External"/><Relationship Id="rId49" Type="http://schemas.openxmlformats.org/officeDocument/2006/relationships/hyperlink" Target="https://www.google.com/url?q=https%3A%2F%2Fwww.rdpb.go.th%2Frdpb%2FprojectData%2Ffiles%2Fsouth%2F2567%2F14%25E0%25B8%25AA%25E0%25B8%25B8%25E0%25B8%25A3%25E0%25B8%25B2%25E0%25B8%25A9%25E0%25B8%258E%25E0%25B8%25A3%25E0%25B9%258C%25E0%25B8%2598%25E0%25B8%25B2%25E0%25B8%2599%25E0%25B8%25B5.pdf" TargetMode="External"/><Relationship Id="rId57" Type="http://schemas.openxmlformats.org/officeDocument/2006/relationships/hyperlink" Target="https://www.google.com/url?q=https%3A%2F%2Fwww.rdpb.go.th%2Frdpb%2FprojectData%2Ffiles%2Fnorth_eastern%2F2567%2F20%25E0%25B8%25AD%25E0%25B8%25B8%25E0%25B8%259A%25E0%25B8%25A5%25E0%25B8%25A3%25E0%25B8%25B2%25E0%25B8%258A%25E0%25B8%2598%25E0%25B8%25B2%25E0%25B8%2599%25E0%25B8%25B5.pdf" TargetMode="External"/><Relationship Id="rId10" Type="http://schemas.openxmlformats.org/officeDocument/2006/relationships/hyperlink" Target="https://www.google.com/url?q=https%3A%2F%2Fwww.rdpb.go.th%2Frdpb%2FprojectData%2Ffiles%2Fnorthern%2F2567%2F2%25E0%25B9%2580%25E0%25B8%258A%25E0%25B8%25B5%25E0%25B8%25A2%25E0%25B8%2587%25E0%25B8%25A3%25E0%25B8%25B2%25E0%25B8%25A2.pdf" TargetMode="External"/><Relationship Id="rId31" Type="http://schemas.openxmlformats.org/officeDocument/2006/relationships/hyperlink" Target="https://www.google.com/url?q=https%3A%2F%2Fwww.rdpb.go.th%2Frdpb%2FprojectData%2Ffiles%2Fnorthern%2F2567%2F8%25E0%25B9%2581%25E0%25B8%259E%25E0%25B8%25A3%25E0%25B9%2588.pdf" TargetMode="External"/><Relationship Id="rId44" Type="http://schemas.openxmlformats.org/officeDocument/2006/relationships/hyperlink" Target="https://www.google.com/url?q=https%3A%2F%2Fwww.rdpb.go.th%2Frdpb%2FprojectData%2Ffiles%2Fnorth_eastern%2F2567%2F14%25E0%25B8%25AA%25E0%25B8%2581%25E0%25B8%25A5%25E0%25B8%2599%25E0%25B8%2584%25E0%25B8%25A3.pdf" TargetMode="External"/><Relationship Id="rId52" Type="http://schemas.openxmlformats.org/officeDocument/2006/relationships/hyperlink" Target="https://www.google.com/url?q=https%3A%2F%2Fwww.rdpb.go.th%2Frdpb%2FprojectData%2Ffiles%2Fcentral%2F2567%2F26%25E0%25B8%25AD%25E0%25B9%2588%25E0%25B8%25B2%25E0%25B8%2587%25E0%25B8%2597%25E0%25B8%25AD%25E0%25B8%2587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09"/>
  <sheetViews>
    <sheetView tabSelected="1" view="pageBreakPreview" topLeftCell="A31" zoomScale="85" zoomScaleNormal="100" zoomScaleSheetLayoutView="85" workbookViewId="0">
      <selection activeCell="J46" sqref="J46"/>
    </sheetView>
  </sheetViews>
  <sheetFormatPr defaultColWidth="12.5703125" defaultRowHeight="12.75" x14ac:dyDescent="0.2"/>
  <cols>
    <col min="1" max="1" width="4.42578125" customWidth="1"/>
    <col min="2" max="2" width="7.28515625" customWidth="1"/>
    <col min="4" max="4" width="78.28515625" customWidth="1"/>
    <col min="5" max="5" width="14.140625" style="5" customWidth="1"/>
    <col min="6" max="6" width="15.85546875" style="8" customWidth="1"/>
  </cols>
  <sheetData>
    <row r="2" spans="2:7" ht="27.75" x14ac:dyDescent="0.65">
      <c r="B2" s="24" t="s">
        <v>3876</v>
      </c>
      <c r="C2" s="24"/>
      <c r="D2" s="24"/>
      <c r="E2" s="24"/>
      <c r="F2" s="24"/>
    </row>
    <row r="3" spans="2:7" ht="27.75" x14ac:dyDescent="0.65">
      <c r="B3" s="24" t="s">
        <v>22</v>
      </c>
      <c r="C3" s="24"/>
      <c r="D3" s="24"/>
      <c r="E3" s="24"/>
      <c r="F3" s="24"/>
    </row>
    <row r="5" spans="2:7" ht="24" x14ac:dyDescent="0.55000000000000004">
      <c r="B5" s="21" t="s">
        <v>3870</v>
      </c>
      <c r="C5" s="22" t="s">
        <v>2</v>
      </c>
      <c r="D5" s="21" t="s">
        <v>1</v>
      </c>
      <c r="E5" s="23" t="s">
        <v>5</v>
      </c>
      <c r="F5" s="21" t="s">
        <v>10</v>
      </c>
    </row>
    <row r="6" spans="2:7" ht="24" x14ac:dyDescent="0.55000000000000004">
      <c r="B6" s="13">
        <v>1</v>
      </c>
      <c r="C6" s="16" t="s">
        <v>3756</v>
      </c>
      <c r="D6" s="14" t="s">
        <v>12</v>
      </c>
      <c r="E6" s="11" t="s">
        <v>3873</v>
      </c>
      <c r="F6" s="6" t="s">
        <v>18</v>
      </c>
      <c r="G6" s="9" t="s">
        <v>3875</v>
      </c>
    </row>
    <row r="7" spans="2:7" ht="24" x14ac:dyDescent="0.55000000000000004">
      <c r="B7" s="13">
        <v>2</v>
      </c>
      <c r="C7" s="15"/>
      <c r="D7" s="14" t="s">
        <v>20</v>
      </c>
      <c r="E7" s="11" t="s">
        <v>3874</v>
      </c>
      <c r="F7" s="6" t="s">
        <v>26</v>
      </c>
      <c r="G7" s="9" t="s">
        <v>3875</v>
      </c>
    </row>
    <row r="8" spans="2:7" ht="24" x14ac:dyDescent="0.55000000000000004">
      <c r="B8" s="13">
        <v>3</v>
      </c>
      <c r="C8" s="15"/>
      <c r="D8" s="14" t="s">
        <v>28</v>
      </c>
      <c r="E8" s="11" t="s">
        <v>3874</v>
      </c>
      <c r="F8" s="6" t="s">
        <v>31</v>
      </c>
      <c r="G8" s="9" t="s">
        <v>3875</v>
      </c>
    </row>
    <row r="9" spans="2:7" ht="24" x14ac:dyDescent="0.55000000000000004">
      <c r="B9" s="13">
        <v>4</v>
      </c>
      <c r="C9" s="15"/>
      <c r="D9" s="14" t="s">
        <v>33</v>
      </c>
      <c r="E9" s="11" t="s">
        <v>3332</v>
      </c>
      <c r="F9" s="6" t="s">
        <v>38</v>
      </c>
      <c r="G9" s="9" t="s">
        <v>3875</v>
      </c>
    </row>
    <row r="10" spans="2:7" ht="24" x14ac:dyDescent="0.55000000000000004">
      <c r="B10" s="13">
        <v>5</v>
      </c>
      <c r="C10" s="15"/>
      <c r="D10" s="14" t="s">
        <v>40</v>
      </c>
      <c r="E10" s="12" t="s">
        <v>41</v>
      </c>
      <c r="F10" s="6" t="s">
        <v>44</v>
      </c>
      <c r="G10" s="9" t="s">
        <v>3875</v>
      </c>
    </row>
    <row r="11" spans="2:7" ht="24" x14ac:dyDescent="0.55000000000000004">
      <c r="B11" s="13">
        <v>6</v>
      </c>
      <c r="C11" s="15"/>
      <c r="D11" s="14" t="s">
        <v>46</v>
      </c>
      <c r="E11" s="11" t="s">
        <v>3874</v>
      </c>
      <c r="F11" s="6" t="s">
        <v>49</v>
      </c>
      <c r="G11" s="9" t="s">
        <v>3875</v>
      </c>
    </row>
    <row r="12" spans="2:7" ht="24" x14ac:dyDescent="0.55000000000000004">
      <c r="B12" s="13">
        <v>7</v>
      </c>
      <c r="C12" s="16" t="s">
        <v>3758</v>
      </c>
      <c r="D12" s="14" t="s">
        <v>51</v>
      </c>
      <c r="E12" s="11" t="s">
        <v>58</v>
      </c>
      <c r="F12" s="6" t="s">
        <v>18</v>
      </c>
      <c r="G12" s="9" t="s">
        <v>3875</v>
      </c>
    </row>
    <row r="13" spans="2:7" ht="24" x14ac:dyDescent="0.55000000000000004">
      <c r="B13" s="13">
        <v>8</v>
      </c>
      <c r="C13" s="18"/>
      <c r="D13" s="14" t="s">
        <v>57</v>
      </c>
      <c r="E13" s="12" t="s">
        <v>58</v>
      </c>
      <c r="F13" s="6" t="s">
        <v>18</v>
      </c>
      <c r="G13" s="9" t="s">
        <v>3875</v>
      </c>
    </row>
    <row r="14" spans="2:7" ht="24" x14ac:dyDescent="0.55000000000000004">
      <c r="B14" s="13">
        <v>9</v>
      </c>
      <c r="C14" s="18"/>
      <c r="D14" s="14" t="s">
        <v>62</v>
      </c>
      <c r="E14" s="11" t="s">
        <v>58</v>
      </c>
      <c r="F14" s="6" t="s">
        <v>65</v>
      </c>
      <c r="G14" s="9" t="s">
        <v>3875</v>
      </c>
    </row>
    <row r="15" spans="2:7" ht="24" x14ac:dyDescent="0.55000000000000004">
      <c r="B15" s="13">
        <v>10</v>
      </c>
      <c r="C15" s="17"/>
      <c r="D15" s="14" t="s">
        <v>67</v>
      </c>
      <c r="E15" s="11" t="s">
        <v>3877</v>
      </c>
      <c r="F15" s="6" t="s">
        <v>72</v>
      </c>
      <c r="G15" s="9" t="s">
        <v>3875</v>
      </c>
    </row>
    <row r="16" spans="2:7" ht="24" x14ac:dyDescent="0.55000000000000004">
      <c r="B16" s="13">
        <v>11</v>
      </c>
      <c r="C16" s="16" t="s">
        <v>3760</v>
      </c>
      <c r="D16" s="14" t="s">
        <v>74</v>
      </c>
      <c r="E16" s="11" t="s">
        <v>3878</v>
      </c>
      <c r="F16" s="6" t="s">
        <v>18</v>
      </c>
      <c r="G16" s="9" t="s">
        <v>3875</v>
      </c>
    </row>
    <row r="17" spans="2:7" ht="24" x14ac:dyDescent="0.55000000000000004">
      <c r="B17" s="13">
        <v>12</v>
      </c>
      <c r="C17" s="18"/>
      <c r="D17" s="14" t="s">
        <v>79</v>
      </c>
      <c r="E17" s="11" t="s">
        <v>3879</v>
      </c>
      <c r="F17" s="6" t="s">
        <v>18</v>
      </c>
      <c r="G17" s="9" t="s">
        <v>3875</v>
      </c>
    </row>
    <row r="18" spans="2:7" ht="24" x14ac:dyDescent="0.55000000000000004">
      <c r="B18" s="13">
        <v>13</v>
      </c>
      <c r="C18" s="18"/>
      <c r="D18" s="14" t="s">
        <v>83</v>
      </c>
      <c r="E18" s="11" t="s">
        <v>3880</v>
      </c>
      <c r="F18" s="6" t="s">
        <v>86</v>
      </c>
      <c r="G18" s="9" t="s">
        <v>3875</v>
      </c>
    </row>
    <row r="19" spans="2:7" ht="24" x14ac:dyDescent="0.55000000000000004">
      <c r="B19" s="13">
        <v>14</v>
      </c>
      <c r="C19" s="18"/>
      <c r="D19" s="14" t="s">
        <v>88</v>
      </c>
      <c r="E19" s="11" t="s">
        <v>47</v>
      </c>
      <c r="F19" s="6" t="s">
        <v>91</v>
      </c>
      <c r="G19" s="9" t="s">
        <v>3875</v>
      </c>
    </row>
    <row r="20" spans="2:7" ht="24" x14ac:dyDescent="0.55000000000000004">
      <c r="B20" s="13">
        <v>15</v>
      </c>
      <c r="C20" s="18"/>
      <c r="D20" s="14" t="s">
        <v>93</v>
      </c>
      <c r="E20" s="11" t="s">
        <v>47</v>
      </c>
      <c r="F20" s="6" t="s">
        <v>94</v>
      </c>
      <c r="G20" s="9" t="s">
        <v>3875</v>
      </c>
    </row>
    <row r="21" spans="2:7" ht="24" x14ac:dyDescent="0.55000000000000004">
      <c r="B21" s="13">
        <v>16</v>
      </c>
      <c r="C21" s="18"/>
      <c r="D21" s="14" t="s">
        <v>96</v>
      </c>
      <c r="E21" s="11" t="s">
        <v>47</v>
      </c>
      <c r="F21" s="6" t="s">
        <v>94</v>
      </c>
      <c r="G21" s="9" t="s">
        <v>3875</v>
      </c>
    </row>
    <row r="22" spans="2:7" ht="24" x14ac:dyDescent="0.55000000000000004">
      <c r="B22" s="13">
        <v>17</v>
      </c>
      <c r="C22" s="17"/>
      <c r="D22" s="14" t="s">
        <v>99</v>
      </c>
      <c r="E22" s="11" t="s">
        <v>47</v>
      </c>
      <c r="F22" s="6" t="s">
        <v>94</v>
      </c>
      <c r="G22" s="9" t="s">
        <v>3875</v>
      </c>
    </row>
    <row r="23" spans="2:7" ht="24" x14ac:dyDescent="0.55000000000000004">
      <c r="B23" s="13">
        <v>18</v>
      </c>
      <c r="C23" s="16" t="s">
        <v>3762</v>
      </c>
      <c r="D23" s="14" t="s">
        <v>101</v>
      </c>
      <c r="E23" s="11" t="s">
        <v>3881</v>
      </c>
      <c r="F23" s="6" t="s">
        <v>18</v>
      </c>
      <c r="G23" s="10"/>
    </row>
    <row r="24" spans="2:7" ht="24" x14ac:dyDescent="0.55000000000000004">
      <c r="B24" s="13">
        <v>19</v>
      </c>
      <c r="C24" s="18"/>
      <c r="D24" s="14" t="s">
        <v>107</v>
      </c>
      <c r="E24" s="11" t="s">
        <v>153</v>
      </c>
      <c r="F24" s="6" t="s">
        <v>18</v>
      </c>
      <c r="G24" s="10"/>
    </row>
    <row r="25" spans="2:7" ht="24" x14ac:dyDescent="0.55000000000000004">
      <c r="B25" s="13">
        <v>20</v>
      </c>
      <c r="C25" s="18"/>
      <c r="D25" s="14" t="s">
        <v>113</v>
      </c>
      <c r="E25" s="11" t="s">
        <v>3882</v>
      </c>
      <c r="F25" s="6" t="s">
        <v>18</v>
      </c>
      <c r="G25" s="10"/>
    </row>
    <row r="26" spans="2:7" ht="24" x14ac:dyDescent="0.55000000000000004">
      <c r="B26" s="13">
        <v>21</v>
      </c>
      <c r="C26" s="18"/>
      <c r="D26" s="14" t="s">
        <v>118</v>
      </c>
      <c r="E26" s="11" t="s">
        <v>3882</v>
      </c>
      <c r="F26" s="6" t="s">
        <v>18</v>
      </c>
      <c r="G26" s="10"/>
    </row>
    <row r="27" spans="2:7" ht="24" x14ac:dyDescent="0.55000000000000004">
      <c r="B27" s="13">
        <v>22</v>
      </c>
      <c r="C27" s="18"/>
      <c r="D27" s="14" t="s">
        <v>122</v>
      </c>
      <c r="E27" s="11" t="s">
        <v>3883</v>
      </c>
      <c r="F27" s="6" t="s">
        <v>18</v>
      </c>
      <c r="G27" s="10"/>
    </row>
    <row r="28" spans="2:7" ht="24" x14ac:dyDescent="0.55000000000000004">
      <c r="B28" s="13">
        <v>23</v>
      </c>
      <c r="C28" s="18"/>
      <c r="D28" s="14" t="s">
        <v>125</v>
      </c>
      <c r="E28" s="11" t="s">
        <v>3884</v>
      </c>
      <c r="F28" s="6" t="s">
        <v>18</v>
      </c>
      <c r="G28" s="10"/>
    </row>
    <row r="29" spans="2:7" ht="24" x14ac:dyDescent="0.55000000000000004">
      <c r="B29" s="13">
        <v>24</v>
      </c>
      <c r="C29" s="18"/>
      <c r="D29" s="14" t="s">
        <v>130</v>
      </c>
      <c r="E29" s="11" t="s">
        <v>3884</v>
      </c>
      <c r="F29" s="6" t="s">
        <v>18</v>
      </c>
      <c r="G29" s="10"/>
    </row>
    <row r="30" spans="2:7" ht="24" x14ac:dyDescent="0.55000000000000004">
      <c r="B30" s="13">
        <v>25</v>
      </c>
      <c r="C30" s="18"/>
      <c r="D30" s="14" t="s">
        <v>133</v>
      </c>
      <c r="E30" s="11" t="s">
        <v>3884</v>
      </c>
      <c r="F30" s="6" t="s">
        <v>18</v>
      </c>
      <c r="G30" s="10"/>
    </row>
    <row r="31" spans="2:7" ht="24" x14ac:dyDescent="0.55000000000000004">
      <c r="B31" s="13">
        <v>26</v>
      </c>
      <c r="C31" s="18"/>
      <c r="D31" s="14" t="s">
        <v>136</v>
      </c>
      <c r="E31" s="11" t="s">
        <v>3885</v>
      </c>
      <c r="F31" s="6" t="s">
        <v>18</v>
      </c>
      <c r="G31" s="10"/>
    </row>
    <row r="32" spans="2:7" ht="24" x14ac:dyDescent="0.55000000000000004">
      <c r="B32" s="13">
        <v>27</v>
      </c>
      <c r="C32" s="18"/>
      <c r="D32" s="14" t="s">
        <v>140</v>
      </c>
      <c r="E32" s="12" t="s">
        <v>142</v>
      </c>
      <c r="F32" s="6" t="s">
        <v>145</v>
      </c>
      <c r="G32" s="10"/>
    </row>
    <row r="33" spans="2:7" ht="24" x14ac:dyDescent="0.55000000000000004">
      <c r="B33" s="13">
        <v>28</v>
      </c>
      <c r="C33" s="18"/>
      <c r="D33" s="14" t="s">
        <v>147</v>
      </c>
      <c r="E33" s="11" t="s">
        <v>3886</v>
      </c>
      <c r="F33" s="6" t="s">
        <v>150</v>
      </c>
      <c r="G33" s="10"/>
    </row>
    <row r="34" spans="2:7" ht="24" x14ac:dyDescent="0.55000000000000004">
      <c r="B34" s="13">
        <v>29</v>
      </c>
      <c r="C34" s="18"/>
      <c r="D34" s="14" t="s">
        <v>152</v>
      </c>
      <c r="E34" s="12" t="s">
        <v>153</v>
      </c>
      <c r="F34" s="6" t="s">
        <v>155</v>
      </c>
      <c r="G34" s="10"/>
    </row>
    <row r="35" spans="2:7" ht="24" x14ac:dyDescent="0.55000000000000004">
      <c r="B35" s="13">
        <v>30</v>
      </c>
      <c r="C35" s="17"/>
      <c r="D35" s="14" t="s">
        <v>157</v>
      </c>
      <c r="E35" s="12" t="s">
        <v>159</v>
      </c>
      <c r="F35" s="6" t="s">
        <v>161</v>
      </c>
      <c r="G35" s="10"/>
    </row>
    <row r="36" spans="2:7" ht="24" x14ac:dyDescent="0.55000000000000004">
      <c r="B36" s="13">
        <v>31</v>
      </c>
      <c r="C36" s="16" t="s">
        <v>3764</v>
      </c>
      <c r="D36" s="14" t="s">
        <v>163</v>
      </c>
      <c r="E36" s="11" t="s">
        <v>47</v>
      </c>
      <c r="F36" s="6" t="s">
        <v>91</v>
      </c>
      <c r="G36" s="10"/>
    </row>
    <row r="37" spans="2:7" ht="24" x14ac:dyDescent="0.55000000000000004">
      <c r="B37" s="13">
        <v>32</v>
      </c>
      <c r="C37" s="17"/>
      <c r="D37" s="14" t="s">
        <v>167</v>
      </c>
      <c r="E37" s="11" t="s">
        <v>47</v>
      </c>
      <c r="F37" s="6" t="s">
        <v>169</v>
      </c>
      <c r="G37" s="10"/>
    </row>
    <row r="38" spans="2:7" ht="24" x14ac:dyDescent="0.55000000000000004">
      <c r="B38" s="13">
        <v>33</v>
      </c>
      <c r="C38" s="16" t="s">
        <v>3766</v>
      </c>
      <c r="D38" s="14" t="s">
        <v>171</v>
      </c>
      <c r="E38" s="12" t="s">
        <v>173</v>
      </c>
      <c r="F38" s="6" t="s">
        <v>18</v>
      </c>
      <c r="G38" s="10"/>
    </row>
    <row r="39" spans="2:7" ht="24" x14ac:dyDescent="0.55000000000000004">
      <c r="B39" s="13">
        <v>34</v>
      </c>
      <c r="C39" s="18"/>
      <c r="D39" s="14" t="s">
        <v>177</v>
      </c>
      <c r="E39" s="11" t="s">
        <v>47</v>
      </c>
      <c r="F39" s="6" t="s">
        <v>179</v>
      </c>
      <c r="G39" s="10"/>
    </row>
    <row r="40" spans="2:7" ht="24" x14ac:dyDescent="0.55000000000000004">
      <c r="B40" s="13">
        <v>35</v>
      </c>
      <c r="C40" s="17"/>
      <c r="D40" s="14" t="s">
        <v>181</v>
      </c>
      <c r="E40" s="11" t="s">
        <v>4226</v>
      </c>
      <c r="F40" s="6" t="s">
        <v>185</v>
      </c>
      <c r="G40" s="10"/>
    </row>
    <row r="41" spans="2:7" ht="24" x14ac:dyDescent="0.55000000000000004">
      <c r="B41" s="13">
        <v>36</v>
      </c>
      <c r="C41" s="16" t="s">
        <v>3768</v>
      </c>
      <c r="D41" s="14" t="s">
        <v>187</v>
      </c>
      <c r="E41" s="12" t="s">
        <v>189</v>
      </c>
      <c r="F41" s="6" t="s">
        <v>18</v>
      </c>
      <c r="G41" s="10"/>
    </row>
    <row r="42" spans="2:7" ht="24" x14ac:dyDescent="0.55000000000000004">
      <c r="B42" s="13">
        <v>37</v>
      </c>
      <c r="C42" s="18"/>
      <c r="D42" s="14" t="s">
        <v>193</v>
      </c>
      <c r="E42" s="11" t="s">
        <v>4227</v>
      </c>
      <c r="F42" s="6" t="s">
        <v>18</v>
      </c>
      <c r="G42" s="10"/>
    </row>
    <row r="43" spans="2:7" ht="24" x14ac:dyDescent="0.55000000000000004">
      <c r="B43" s="13">
        <v>38</v>
      </c>
      <c r="C43" s="17"/>
      <c r="D43" s="14" t="s">
        <v>198</v>
      </c>
      <c r="E43" s="12" t="s">
        <v>189</v>
      </c>
      <c r="F43" s="6" t="s">
        <v>18</v>
      </c>
      <c r="G43" s="10"/>
    </row>
    <row r="44" spans="2:7" ht="24" x14ac:dyDescent="0.55000000000000004">
      <c r="B44" s="13">
        <v>39</v>
      </c>
      <c r="C44" s="16" t="s">
        <v>3770</v>
      </c>
      <c r="D44" s="14" t="s">
        <v>202</v>
      </c>
      <c r="E44" s="11" t="s">
        <v>3887</v>
      </c>
      <c r="F44" s="6" t="s">
        <v>18</v>
      </c>
      <c r="G44" s="10"/>
    </row>
    <row r="45" spans="2:7" ht="24" x14ac:dyDescent="0.55000000000000004">
      <c r="B45" s="13">
        <v>40</v>
      </c>
      <c r="C45" s="18"/>
      <c r="D45" s="14" t="s">
        <v>207</v>
      </c>
      <c r="E45" s="11" t="s">
        <v>3888</v>
      </c>
      <c r="F45" s="6" t="s">
        <v>18</v>
      </c>
      <c r="G45" s="10"/>
    </row>
    <row r="46" spans="2:7" ht="24" x14ac:dyDescent="0.55000000000000004">
      <c r="B46" s="13">
        <v>41</v>
      </c>
      <c r="C46" s="17"/>
      <c r="D46" s="14" t="s">
        <v>212</v>
      </c>
      <c r="E46" s="11" t="s">
        <v>4228</v>
      </c>
      <c r="F46" s="6" t="s">
        <v>215</v>
      </c>
      <c r="G46" s="10"/>
    </row>
    <row r="47" spans="2:7" ht="24" x14ac:dyDescent="0.55000000000000004">
      <c r="B47" s="13">
        <v>42</v>
      </c>
      <c r="C47" s="16" t="s">
        <v>3772</v>
      </c>
      <c r="D47" s="14" t="s">
        <v>217</v>
      </c>
      <c r="E47" s="11" t="s">
        <v>3889</v>
      </c>
      <c r="F47" s="6" t="s">
        <v>221</v>
      </c>
      <c r="G47" s="10"/>
    </row>
    <row r="48" spans="2:7" ht="24" x14ac:dyDescent="0.55000000000000004">
      <c r="B48" s="13">
        <v>43</v>
      </c>
      <c r="C48" s="17"/>
      <c r="D48" s="14" t="s">
        <v>223</v>
      </c>
      <c r="E48" s="11" t="s">
        <v>3890</v>
      </c>
      <c r="F48" s="6" t="s">
        <v>228</v>
      </c>
      <c r="G48" s="10"/>
    </row>
    <row r="49" spans="2:7" ht="24" x14ac:dyDescent="0.55000000000000004">
      <c r="B49" s="13">
        <v>44</v>
      </c>
      <c r="C49" s="16" t="s">
        <v>3774</v>
      </c>
      <c r="D49" s="14" t="s">
        <v>2787</v>
      </c>
      <c r="E49" s="11" t="s">
        <v>3891</v>
      </c>
      <c r="F49" s="6" t="s">
        <v>18</v>
      </c>
      <c r="G49" s="10"/>
    </row>
    <row r="50" spans="2:7" ht="24" x14ac:dyDescent="0.55000000000000004">
      <c r="B50" s="13">
        <v>45</v>
      </c>
      <c r="C50" s="17"/>
      <c r="D50" s="14" t="s">
        <v>2792</v>
      </c>
      <c r="E50" s="12" t="s">
        <v>2793</v>
      </c>
      <c r="F50" s="6" t="s">
        <v>18</v>
      </c>
      <c r="G50" s="10"/>
    </row>
    <row r="51" spans="2:7" ht="24" x14ac:dyDescent="0.55000000000000004">
      <c r="B51" s="13">
        <v>46</v>
      </c>
      <c r="C51" s="18" t="s">
        <v>3774</v>
      </c>
      <c r="D51" s="14" t="s">
        <v>2797</v>
      </c>
      <c r="E51" s="11" t="s">
        <v>3892</v>
      </c>
      <c r="F51" s="6" t="s">
        <v>18</v>
      </c>
      <c r="G51" s="10"/>
    </row>
    <row r="52" spans="2:7" ht="24" x14ac:dyDescent="0.55000000000000004">
      <c r="B52" s="13">
        <v>47</v>
      </c>
      <c r="C52" s="18"/>
      <c r="D52" s="14" t="s">
        <v>2801</v>
      </c>
      <c r="E52" s="11" t="s">
        <v>2883</v>
      </c>
      <c r="F52" s="6" t="s">
        <v>18</v>
      </c>
      <c r="G52" s="10"/>
    </row>
    <row r="53" spans="2:7" ht="24" x14ac:dyDescent="0.55000000000000004">
      <c r="B53" s="13">
        <v>48</v>
      </c>
      <c r="C53" s="18"/>
      <c r="D53" s="14" t="s">
        <v>2806</v>
      </c>
      <c r="E53" s="11" t="s">
        <v>2883</v>
      </c>
      <c r="F53" s="6" t="s">
        <v>18</v>
      </c>
      <c r="G53" s="10"/>
    </row>
    <row r="54" spans="2:7" ht="24" x14ac:dyDescent="0.55000000000000004">
      <c r="B54" s="13">
        <v>49</v>
      </c>
      <c r="C54" s="18"/>
      <c r="D54" s="14" t="s">
        <v>2809</v>
      </c>
      <c r="E54" s="11" t="s">
        <v>2883</v>
      </c>
      <c r="F54" s="6" t="s">
        <v>18</v>
      </c>
      <c r="G54" s="10"/>
    </row>
    <row r="55" spans="2:7" ht="24" x14ac:dyDescent="0.55000000000000004">
      <c r="B55" s="13">
        <v>50</v>
      </c>
      <c r="C55" s="18"/>
      <c r="D55" s="14" t="s">
        <v>2812</v>
      </c>
      <c r="E55" s="11" t="s">
        <v>3893</v>
      </c>
      <c r="F55" s="6" t="s">
        <v>18</v>
      </c>
      <c r="G55" s="10"/>
    </row>
    <row r="56" spans="2:7" ht="24" x14ac:dyDescent="0.55000000000000004">
      <c r="B56" s="13">
        <v>51</v>
      </c>
      <c r="C56" s="18"/>
      <c r="D56" s="14" t="s">
        <v>2816</v>
      </c>
      <c r="E56" s="11" t="s">
        <v>3894</v>
      </c>
      <c r="F56" s="6" t="s">
        <v>18</v>
      </c>
      <c r="G56" s="10"/>
    </row>
    <row r="57" spans="2:7" ht="24" x14ac:dyDescent="0.55000000000000004">
      <c r="B57" s="13">
        <v>52</v>
      </c>
      <c r="C57" s="18"/>
      <c r="D57" s="14" t="s">
        <v>2821</v>
      </c>
      <c r="E57" s="11" t="s">
        <v>3895</v>
      </c>
      <c r="F57" s="6" t="s">
        <v>18</v>
      </c>
      <c r="G57" s="10"/>
    </row>
    <row r="58" spans="2:7" ht="24" x14ac:dyDescent="0.55000000000000004">
      <c r="B58" s="13">
        <v>53</v>
      </c>
      <c r="C58" s="18"/>
      <c r="D58" s="14" t="s">
        <v>2826</v>
      </c>
      <c r="E58" s="11" t="s">
        <v>2887</v>
      </c>
      <c r="F58" s="6" t="s">
        <v>18</v>
      </c>
      <c r="G58" s="10"/>
    </row>
    <row r="59" spans="2:7" ht="24" x14ac:dyDescent="0.55000000000000004">
      <c r="B59" s="13">
        <v>54</v>
      </c>
      <c r="C59" s="18"/>
      <c r="D59" s="14" t="s">
        <v>2829</v>
      </c>
      <c r="E59" s="11" t="s">
        <v>2887</v>
      </c>
      <c r="F59" s="6" t="s">
        <v>18</v>
      </c>
      <c r="G59" s="10"/>
    </row>
    <row r="60" spans="2:7" ht="24" x14ac:dyDescent="0.55000000000000004">
      <c r="B60" s="13">
        <v>55</v>
      </c>
      <c r="C60" s="18"/>
      <c r="D60" s="14" t="s">
        <v>2833</v>
      </c>
      <c r="E60" s="11" t="s">
        <v>2834</v>
      </c>
      <c r="F60" s="6" t="s">
        <v>18</v>
      </c>
      <c r="G60" s="10"/>
    </row>
    <row r="61" spans="2:7" ht="24" x14ac:dyDescent="0.55000000000000004">
      <c r="B61" s="13">
        <v>56</v>
      </c>
      <c r="C61" s="18"/>
      <c r="D61" s="14" t="s">
        <v>2837</v>
      </c>
      <c r="E61" s="11" t="s">
        <v>3896</v>
      </c>
      <c r="F61" s="6" t="s">
        <v>18</v>
      </c>
      <c r="G61" s="10"/>
    </row>
    <row r="62" spans="2:7" ht="24" x14ac:dyDescent="0.55000000000000004">
      <c r="B62" s="13">
        <v>57</v>
      </c>
      <c r="C62" s="18"/>
      <c r="D62" s="14" t="s">
        <v>2839</v>
      </c>
      <c r="E62" s="11" t="s">
        <v>3897</v>
      </c>
      <c r="F62" s="6" t="s">
        <v>18</v>
      </c>
      <c r="G62" s="10"/>
    </row>
    <row r="63" spans="2:7" ht="24" x14ac:dyDescent="0.55000000000000004">
      <c r="B63" s="13">
        <v>58</v>
      </c>
      <c r="C63" s="18"/>
      <c r="D63" s="14" t="s">
        <v>2844</v>
      </c>
      <c r="E63" s="11" t="s">
        <v>3897</v>
      </c>
      <c r="F63" s="6" t="s">
        <v>18</v>
      </c>
      <c r="G63" s="10"/>
    </row>
    <row r="64" spans="2:7" ht="24" x14ac:dyDescent="0.55000000000000004">
      <c r="B64" s="13">
        <v>59</v>
      </c>
      <c r="C64" s="18"/>
      <c r="D64" s="14" t="s">
        <v>2848</v>
      </c>
      <c r="E64" s="11" t="s">
        <v>3898</v>
      </c>
      <c r="F64" s="6" t="s">
        <v>18</v>
      </c>
      <c r="G64" s="10"/>
    </row>
    <row r="65" spans="2:7" ht="24" x14ac:dyDescent="0.55000000000000004">
      <c r="B65" s="13">
        <v>60</v>
      </c>
      <c r="C65" s="18"/>
      <c r="D65" s="14" t="s">
        <v>2854</v>
      </c>
      <c r="E65" s="12" t="s">
        <v>2856</v>
      </c>
      <c r="F65" s="6" t="s">
        <v>18</v>
      </c>
      <c r="G65" s="10"/>
    </row>
    <row r="66" spans="2:7" ht="24" x14ac:dyDescent="0.55000000000000004">
      <c r="B66" s="13">
        <v>61</v>
      </c>
      <c r="C66" s="18"/>
      <c r="D66" s="14" t="s">
        <v>2860</v>
      </c>
      <c r="E66" s="11" t="s">
        <v>3896</v>
      </c>
      <c r="F66" s="6" t="s">
        <v>767</v>
      </c>
      <c r="G66" s="10"/>
    </row>
    <row r="67" spans="2:7" ht="24" x14ac:dyDescent="0.55000000000000004">
      <c r="B67" s="13">
        <v>62</v>
      </c>
      <c r="C67" s="18"/>
      <c r="D67" s="14" t="s">
        <v>2862</v>
      </c>
      <c r="E67" s="11" t="s">
        <v>3899</v>
      </c>
      <c r="F67" s="6" t="s">
        <v>473</v>
      </c>
      <c r="G67" s="10"/>
    </row>
    <row r="68" spans="2:7" ht="24" x14ac:dyDescent="0.55000000000000004">
      <c r="B68" s="13">
        <v>63</v>
      </c>
      <c r="C68" s="18"/>
      <c r="D68" s="14" t="s">
        <v>937</v>
      </c>
      <c r="E68" s="11" t="s">
        <v>3900</v>
      </c>
      <c r="F68" s="6" t="s">
        <v>941</v>
      </c>
      <c r="G68" s="10"/>
    </row>
    <row r="69" spans="2:7" ht="24" x14ac:dyDescent="0.55000000000000004">
      <c r="B69" s="13">
        <v>64</v>
      </c>
      <c r="C69" s="18"/>
      <c r="D69" s="14" t="s">
        <v>2866</v>
      </c>
      <c r="E69" s="12" t="s">
        <v>2867</v>
      </c>
      <c r="F69" s="6" t="s">
        <v>94</v>
      </c>
      <c r="G69" s="10"/>
    </row>
    <row r="70" spans="2:7" ht="24" x14ac:dyDescent="0.55000000000000004">
      <c r="B70" s="13">
        <v>65</v>
      </c>
      <c r="C70" s="18"/>
      <c r="D70" s="14" t="s">
        <v>2870</v>
      </c>
      <c r="E70" s="11" t="s">
        <v>3901</v>
      </c>
      <c r="F70" s="6" t="s">
        <v>2871</v>
      </c>
      <c r="G70" s="10"/>
    </row>
    <row r="71" spans="2:7" ht="24" x14ac:dyDescent="0.55000000000000004">
      <c r="B71" s="13">
        <v>66</v>
      </c>
      <c r="C71" s="18"/>
      <c r="D71" s="14" t="s">
        <v>2873</v>
      </c>
      <c r="E71" s="12" t="s">
        <v>2856</v>
      </c>
      <c r="F71" s="6" t="s">
        <v>2876</v>
      </c>
      <c r="G71" s="10"/>
    </row>
    <row r="72" spans="2:7" ht="24" x14ac:dyDescent="0.55000000000000004">
      <c r="B72" s="13">
        <v>67</v>
      </c>
      <c r="C72" s="18"/>
      <c r="D72" s="14" t="s">
        <v>2878</v>
      </c>
      <c r="E72" s="12" t="s">
        <v>2856</v>
      </c>
      <c r="F72" s="6" t="s">
        <v>345</v>
      </c>
      <c r="G72" s="10"/>
    </row>
    <row r="73" spans="2:7" ht="24" x14ac:dyDescent="0.55000000000000004">
      <c r="B73" s="13">
        <v>68</v>
      </c>
      <c r="C73" s="18"/>
      <c r="D73" s="14" t="s">
        <v>2882</v>
      </c>
      <c r="E73" s="12" t="s">
        <v>2883</v>
      </c>
      <c r="F73" s="6" t="s">
        <v>2884</v>
      </c>
      <c r="G73" s="10"/>
    </row>
    <row r="74" spans="2:7" ht="24" x14ac:dyDescent="0.55000000000000004">
      <c r="B74" s="13">
        <v>69</v>
      </c>
      <c r="C74" s="18"/>
      <c r="D74" s="14" t="s">
        <v>2886</v>
      </c>
      <c r="E74" s="12" t="s">
        <v>2887</v>
      </c>
      <c r="F74" s="6" t="s">
        <v>345</v>
      </c>
      <c r="G74" s="10"/>
    </row>
    <row r="75" spans="2:7" ht="24" x14ac:dyDescent="0.55000000000000004">
      <c r="B75" s="13">
        <v>70</v>
      </c>
      <c r="C75" s="18"/>
      <c r="D75" s="14" t="s">
        <v>2891</v>
      </c>
      <c r="E75" s="12" t="s">
        <v>2793</v>
      </c>
      <c r="F75" s="6" t="s">
        <v>345</v>
      </c>
      <c r="G75" s="10"/>
    </row>
    <row r="76" spans="2:7" ht="24" x14ac:dyDescent="0.55000000000000004">
      <c r="B76" s="13">
        <v>71</v>
      </c>
      <c r="C76" s="18"/>
      <c r="D76" s="14" t="s">
        <v>2895</v>
      </c>
      <c r="E76" s="11" t="s">
        <v>934</v>
      </c>
      <c r="F76" s="6" t="s">
        <v>2897</v>
      </c>
      <c r="G76" s="10"/>
    </row>
    <row r="77" spans="2:7" ht="24" x14ac:dyDescent="0.55000000000000004">
      <c r="B77" s="13">
        <v>72</v>
      </c>
      <c r="C77" s="18"/>
      <c r="D77" s="14" t="s">
        <v>2899</v>
      </c>
      <c r="E77" s="11" t="s">
        <v>3902</v>
      </c>
      <c r="F77" s="6" t="s">
        <v>2901</v>
      </c>
      <c r="G77" s="10"/>
    </row>
    <row r="78" spans="2:7" ht="24" x14ac:dyDescent="0.55000000000000004">
      <c r="B78" s="13">
        <v>73</v>
      </c>
      <c r="C78" s="18"/>
      <c r="D78" s="14" t="s">
        <v>2903</v>
      </c>
      <c r="E78" s="11" t="s">
        <v>2904</v>
      </c>
      <c r="F78" s="6" t="s">
        <v>2906</v>
      </c>
      <c r="G78" s="10"/>
    </row>
    <row r="79" spans="2:7" ht="24" x14ac:dyDescent="0.55000000000000004">
      <c r="B79" s="13">
        <v>74</v>
      </c>
      <c r="C79" s="18"/>
      <c r="D79" s="14" t="s">
        <v>2908</v>
      </c>
      <c r="E79" s="11" t="s">
        <v>3895</v>
      </c>
      <c r="F79" s="6" t="s">
        <v>2910</v>
      </c>
      <c r="G79" s="10"/>
    </row>
    <row r="80" spans="2:7" ht="24" x14ac:dyDescent="0.55000000000000004">
      <c r="B80" s="13">
        <v>75</v>
      </c>
      <c r="C80" s="18"/>
      <c r="D80" s="14" t="s">
        <v>2912</v>
      </c>
      <c r="E80" s="12" t="s">
        <v>2793</v>
      </c>
      <c r="F80" s="6" t="s">
        <v>2914</v>
      </c>
      <c r="G80" s="10"/>
    </row>
    <row r="81" spans="2:7" ht="24" x14ac:dyDescent="0.55000000000000004">
      <c r="B81" s="13">
        <v>76</v>
      </c>
      <c r="C81" s="18"/>
      <c r="D81" s="14" t="s">
        <v>2916</v>
      </c>
      <c r="E81" s="11" t="s">
        <v>2834</v>
      </c>
      <c r="F81" s="6" t="s">
        <v>2918</v>
      </c>
      <c r="G81" s="10"/>
    </row>
    <row r="82" spans="2:7" ht="24" x14ac:dyDescent="0.55000000000000004">
      <c r="B82" s="13">
        <v>77</v>
      </c>
      <c r="C82" s="17"/>
      <c r="D82" s="14" t="s">
        <v>2920</v>
      </c>
      <c r="E82" s="11" t="s">
        <v>2856</v>
      </c>
      <c r="F82" s="6" t="s">
        <v>47</v>
      </c>
      <c r="G82" s="10"/>
    </row>
    <row r="83" spans="2:7" ht="24" x14ac:dyDescent="0.55000000000000004">
      <c r="B83" s="13">
        <v>78</v>
      </c>
      <c r="C83" s="16" t="s">
        <v>3776</v>
      </c>
      <c r="D83" s="14" t="s">
        <v>2924</v>
      </c>
      <c r="E83" s="11" t="s">
        <v>3903</v>
      </c>
      <c r="F83" s="6" t="s">
        <v>18</v>
      </c>
      <c r="G83" s="10"/>
    </row>
    <row r="84" spans="2:7" ht="24" x14ac:dyDescent="0.55000000000000004">
      <c r="B84" s="13">
        <v>79</v>
      </c>
      <c r="C84" s="18"/>
      <c r="D84" s="14" t="s">
        <v>2928</v>
      </c>
      <c r="E84" s="11" t="s">
        <v>3904</v>
      </c>
      <c r="F84" s="6" t="s">
        <v>18</v>
      </c>
      <c r="G84" s="10"/>
    </row>
    <row r="85" spans="2:7" ht="24" x14ac:dyDescent="0.55000000000000004">
      <c r="B85" s="13">
        <v>80</v>
      </c>
      <c r="C85" s="18"/>
      <c r="D85" s="14" t="s">
        <v>2933</v>
      </c>
      <c r="E85" s="11" t="s">
        <v>3904</v>
      </c>
      <c r="F85" s="6" t="s">
        <v>18</v>
      </c>
      <c r="G85" s="10"/>
    </row>
    <row r="86" spans="2:7" ht="24" x14ac:dyDescent="0.55000000000000004">
      <c r="B86" s="13">
        <v>81</v>
      </c>
      <c r="C86" s="18"/>
      <c r="D86" s="14" t="s">
        <v>2935</v>
      </c>
      <c r="E86" s="11" t="s">
        <v>3905</v>
      </c>
      <c r="F86" s="6" t="s">
        <v>18</v>
      </c>
      <c r="G86" s="10"/>
    </row>
    <row r="87" spans="2:7" ht="24" x14ac:dyDescent="0.55000000000000004">
      <c r="B87" s="13">
        <v>82</v>
      </c>
      <c r="C87" s="18"/>
      <c r="D87" s="14" t="s">
        <v>2939</v>
      </c>
      <c r="E87" s="11" t="s">
        <v>47</v>
      </c>
      <c r="F87" s="6" t="s">
        <v>18</v>
      </c>
      <c r="G87" s="10"/>
    </row>
    <row r="88" spans="2:7" ht="24" x14ac:dyDescent="0.55000000000000004">
      <c r="B88" s="13">
        <v>83</v>
      </c>
      <c r="C88" s="18"/>
      <c r="D88" s="14" t="s">
        <v>2943</v>
      </c>
      <c r="E88" s="11" t="s">
        <v>3906</v>
      </c>
      <c r="F88" s="6" t="s">
        <v>18</v>
      </c>
      <c r="G88" s="10"/>
    </row>
    <row r="89" spans="2:7" ht="24" x14ac:dyDescent="0.55000000000000004">
      <c r="B89" s="13">
        <v>84</v>
      </c>
      <c r="C89" s="18"/>
      <c r="D89" s="14" t="s">
        <v>2947</v>
      </c>
      <c r="E89" s="11" t="s">
        <v>3907</v>
      </c>
      <c r="F89" s="6" t="s">
        <v>18</v>
      </c>
      <c r="G89" s="10"/>
    </row>
    <row r="90" spans="2:7" ht="24" x14ac:dyDescent="0.55000000000000004">
      <c r="B90" s="13">
        <v>85</v>
      </c>
      <c r="C90" s="18"/>
      <c r="D90" s="14" t="s">
        <v>2951</v>
      </c>
      <c r="E90" s="11" t="s">
        <v>3908</v>
      </c>
      <c r="F90" s="6" t="s">
        <v>47</v>
      </c>
      <c r="G90" s="10"/>
    </row>
    <row r="91" spans="2:7" ht="24" x14ac:dyDescent="0.55000000000000004">
      <c r="B91" s="13">
        <v>86</v>
      </c>
      <c r="C91" s="18"/>
      <c r="D91" s="14" t="s">
        <v>2956</v>
      </c>
      <c r="E91" s="11" t="s">
        <v>3909</v>
      </c>
      <c r="F91" s="6" t="s">
        <v>18</v>
      </c>
      <c r="G91" s="10"/>
    </row>
    <row r="92" spans="2:7" ht="24" x14ac:dyDescent="0.55000000000000004">
      <c r="B92" s="13">
        <v>87</v>
      </c>
      <c r="C92" s="18"/>
      <c r="D92" s="14" t="s">
        <v>2959</v>
      </c>
      <c r="E92" s="11" t="s">
        <v>3910</v>
      </c>
      <c r="F92" s="6" t="s">
        <v>18</v>
      </c>
      <c r="G92" s="10"/>
    </row>
    <row r="93" spans="2:7" ht="24" x14ac:dyDescent="0.55000000000000004">
      <c r="B93" s="13">
        <v>88</v>
      </c>
      <c r="C93" s="18"/>
      <c r="D93" s="14" t="s">
        <v>2964</v>
      </c>
      <c r="E93" s="11" t="s">
        <v>3911</v>
      </c>
      <c r="F93" s="6" t="s">
        <v>18</v>
      </c>
      <c r="G93" s="10"/>
    </row>
    <row r="94" spans="2:7" ht="24" x14ac:dyDescent="0.55000000000000004">
      <c r="B94" s="13">
        <v>89</v>
      </c>
      <c r="C94" s="18"/>
      <c r="D94" s="14" t="s">
        <v>2968</v>
      </c>
      <c r="E94" s="11" t="s">
        <v>3912</v>
      </c>
      <c r="F94" s="6" t="s">
        <v>18</v>
      </c>
      <c r="G94" s="10"/>
    </row>
    <row r="95" spans="2:7" ht="24" x14ac:dyDescent="0.55000000000000004">
      <c r="B95" s="13">
        <v>90</v>
      </c>
      <c r="C95" s="17"/>
      <c r="D95" s="14" t="s">
        <v>2973</v>
      </c>
      <c r="E95" s="11" t="s">
        <v>3913</v>
      </c>
      <c r="F95" s="6" t="s">
        <v>18</v>
      </c>
      <c r="G95" s="10"/>
    </row>
    <row r="96" spans="2:7" ht="24" x14ac:dyDescent="0.55000000000000004">
      <c r="B96" s="13">
        <v>91</v>
      </c>
      <c r="C96" s="18" t="s">
        <v>3776</v>
      </c>
      <c r="D96" s="14" t="s">
        <v>2977</v>
      </c>
      <c r="E96" s="11" t="s">
        <v>3914</v>
      </c>
      <c r="F96" s="6" t="s">
        <v>18</v>
      </c>
      <c r="G96" s="10"/>
    </row>
    <row r="97" spans="2:7" ht="24" x14ac:dyDescent="0.55000000000000004">
      <c r="B97" s="13">
        <v>92</v>
      </c>
      <c r="C97" s="18"/>
      <c r="D97" s="14" t="s">
        <v>2982</v>
      </c>
      <c r="E97" s="11" t="s">
        <v>3915</v>
      </c>
      <c r="F97" s="6" t="s">
        <v>18</v>
      </c>
      <c r="G97" s="10"/>
    </row>
    <row r="98" spans="2:7" ht="24" x14ac:dyDescent="0.55000000000000004">
      <c r="B98" s="13">
        <v>93</v>
      </c>
      <c r="C98" s="18"/>
      <c r="D98" s="14" t="s">
        <v>2985</v>
      </c>
      <c r="E98" s="11" t="s">
        <v>3915</v>
      </c>
      <c r="F98" s="6" t="s">
        <v>18</v>
      </c>
      <c r="G98" s="10"/>
    </row>
    <row r="99" spans="2:7" ht="24" x14ac:dyDescent="0.55000000000000004">
      <c r="B99" s="13">
        <v>94</v>
      </c>
      <c r="C99" s="18"/>
      <c r="D99" s="14" t="s">
        <v>2988</v>
      </c>
      <c r="E99" s="11" t="s">
        <v>3915</v>
      </c>
      <c r="F99" s="6" t="s">
        <v>18</v>
      </c>
      <c r="G99" s="10"/>
    </row>
    <row r="100" spans="2:7" ht="24" x14ac:dyDescent="0.55000000000000004">
      <c r="B100" s="13">
        <v>95</v>
      </c>
      <c r="C100" s="18"/>
      <c r="D100" s="14" t="s">
        <v>2990</v>
      </c>
      <c r="E100" s="11" t="s">
        <v>3915</v>
      </c>
      <c r="F100" s="6" t="s">
        <v>18</v>
      </c>
      <c r="G100" s="10"/>
    </row>
    <row r="101" spans="2:7" ht="24" x14ac:dyDescent="0.55000000000000004">
      <c r="B101" s="13">
        <v>96</v>
      </c>
      <c r="C101" s="18"/>
      <c r="D101" s="14" t="s">
        <v>2993</v>
      </c>
      <c r="E101" s="11" t="s">
        <v>3915</v>
      </c>
      <c r="F101" s="6" t="s">
        <v>18</v>
      </c>
      <c r="G101" s="10"/>
    </row>
    <row r="102" spans="2:7" ht="24" x14ac:dyDescent="0.55000000000000004">
      <c r="B102" s="13">
        <v>97</v>
      </c>
      <c r="C102" s="18"/>
      <c r="D102" s="14" t="s">
        <v>2997</v>
      </c>
      <c r="E102" s="11" t="s">
        <v>3916</v>
      </c>
      <c r="F102" s="6" t="s">
        <v>18</v>
      </c>
      <c r="G102" s="10"/>
    </row>
    <row r="103" spans="2:7" ht="24" x14ac:dyDescent="0.55000000000000004">
      <c r="B103" s="13">
        <v>98</v>
      </c>
      <c r="C103" s="18"/>
      <c r="D103" s="14" t="s">
        <v>3002</v>
      </c>
      <c r="E103" s="11" t="s">
        <v>3414</v>
      </c>
      <c r="F103" s="6" t="s">
        <v>18</v>
      </c>
      <c r="G103" s="10"/>
    </row>
    <row r="104" spans="2:7" ht="24" x14ac:dyDescent="0.55000000000000004">
      <c r="B104" s="13">
        <v>99</v>
      </c>
      <c r="C104" s="18"/>
      <c r="D104" s="14" t="s">
        <v>3006</v>
      </c>
      <c r="E104" s="11" t="s">
        <v>3414</v>
      </c>
      <c r="F104" s="6" t="s">
        <v>18</v>
      </c>
      <c r="G104" s="10"/>
    </row>
    <row r="105" spans="2:7" ht="24" x14ac:dyDescent="0.55000000000000004">
      <c r="B105" s="13">
        <v>100</v>
      </c>
      <c r="C105" s="18"/>
      <c r="D105" s="14" t="s">
        <v>3008</v>
      </c>
      <c r="E105" s="11" t="s">
        <v>3009</v>
      </c>
      <c r="F105" s="6" t="s">
        <v>18</v>
      </c>
      <c r="G105" s="10"/>
    </row>
    <row r="106" spans="2:7" ht="24" x14ac:dyDescent="0.55000000000000004">
      <c r="B106" s="13">
        <v>101</v>
      </c>
      <c r="C106" s="18"/>
      <c r="D106" s="14" t="s">
        <v>3013</v>
      </c>
      <c r="E106" s="11" t="s">
        <v>47</v>
      </c>
      <c r="F106" s="6" t="s">
        <v>18</v>
      </c>
      <c r="G106" s="10"/>
    </row>
    <row r="107" spans="2:7" ht="24" x14ac:dyDescent="0.55000000000000004">
      <c r="B107" s="13">
        <v>102</v>
      </c>
      <c r="C107" s="18"/>
      <c r="D107" s="14" t="s">
        <v>3015</v>
      </c>
      <c r="E107" s="11" t="s">
        <v>3917</v>
      </c>
      <c r="F107" s="6" t="s">
        <v>18</v>
      </c>
      <c r="G107" s="10"/>
    </row>
    <row r="108" spans="2:7" ht="24" x14ac:dyDescent="0.55000000000000004">
      <c r="B108" s="13">
        <v>103</v>
      </c>
      <c r="C108" s="18"/>
      <c r="D108" s="14" t="s">
        <v>3018</v>
      </c>
      <c r="E108" s="11" t="s">
        <v>3918</v>
      </c>
      <c r="F108" s="6" t="s">
        <v>18</v>
      </c>
      <c r="G108" s="10"/>
    </row>
    <row r="109" spans="2:7" ht="24" x14ac:dyDescent="0.55000000000000004">
      <c r="B109" s="13">
        <v>104</v>
      </c>
      <c r="C109" s="18"/>
      <c r="D109" s="14" t="s">
        <v>3022</v>
      </c>
      <c r="E109" s="11" t="s">
        <v>3918</v>
      </c>
      <c r="F109" s="6" t="s">
        <v>18</v>
      </c>
      <c r="G109" s="10"/>
    </row>
    <row r="110" spans="2:7" ht="24" x14ac:dyDescent="0.55000000000000004">
      <c r="B110" s="13">
        <v>105</v>
      </c>
      <c r="C110" s="18"/>
      <c r="D110" s="14" t="s">
        <v>3026</v>
      </c>
      <c r="E110" s="11" t="s">
        <v>3918</v>
      </c>
      <c r="F110" s="6" t="s">
        <v>18</v>
      </c>
      <c r="G110" s="10"/>
    </row>
    <row r="111" spans="2:7" ht="24" x14ac:dyDescent="0.55000000000000004">
      <c r="B111" s="13">
        <v>106</v>
      </c>
      <c r="C111" s="18"/>
      <c r="D111" s="14" t="s">
        <v>3029</v>
      </c>
      <c r="E111" s="11" t="s">
        <v>3918</v>
      </c>
      <c r="F111" s="6" t="s">
        <v>18</v>
      </c>
      <c r="G111" s="10"/>
    </row>
    <row r="112" spans="2:7" ht="24" x14ac:dyDescent="0.55000000000000004">
      <c r="B112" s="13">
        <v>107</v>
      </c>
      <c r="C112" s="18"/>
      <c r="D112" s="14" t="s">
        <v>3032</v>
      </c>
      <c r="E112" s="11" t="s">
        <v>3918</v>
      </c>
      <c r="F112" s="6" t="s">
        <v>18</v>
      </c>
      <c r="G112" s="10"/>
    </row>
    <row r="113" spans="2:7" ht="24" x14ac:dyDescent="0.55000000000000004">
      <c r="B113" s="13">
        <v>108</v>
      </c>
      <c r="C113" s="18"/>
      <c r="D113" s="14" t="s">
        <v>3034</v>
      </c>
      <c r="E113" s="11" t="s">
        <v>3918</v>
      </c>
      <c r="F113" s="6" t="s">
        <v>18</v>
      </c>
      <c r="G113" s="10"/>
    </row>
    <row r="114" spans="2:7" ht="24" x14ac:dyDescent="0.55000000000000004">
      <c r="B114" s="13">
        <v>109</v>
      </c>
      <c r="C114" s="18"/>
      <c r="D114" s="14" t="s">
        <v>3036</v>
      </c>
      <c r="E114" s="11" t="s">
        <v>3918</v>
      </c>
      <c r="F114" s="6" t="s">
        <v>18</v>
      </c>
      <c r="G114" s="10"/>
    </row>
    <row r="115" spans="2:7" ht="24" x14ac:dyDescent="0.55000000000000004">
      <c r="B115" s="13">
        <v>110</v>
      </c>
      <c r="C115" s="18"/>
      <c r="D115" s="14" t="s">
        <v>3038</v>
      </c>
      <c r="E115" s="11" t="s">
        <v>3918</v>
      </c>
      <c r="F115" s="6" t="s">
        <v>18</v>
      </c>
      <c r="G115" s="10"/>
    </row>
    <row r="116" spans="2:7" ht="24" x14ac:dyDescent="0.55000000000000004">
      <c r="B116" s="13">
        <v>111</v>
      </c>
      <c r="C116" s="18"/>
      <c r="D116" s="14" t="s">
        <v>3040</v>
      </c>
      <c r="E116" s="11" t="s">
        <v>3918</v>
      </c>
      <c r="F116" s="6" t="s">
        <v>18</v>
      </c>
      <c r="G116" s="10"/>
    </row>
    <row r="117" spans="2:7" ht="24" x14ac:dyDescent="0.55000000000000004">
      <c r="B117" s="13">
        <v>112</v>
      </c>
      <c r="C117" s="18"/>
      <c r="D117" s="14" t="s">
        <v>3044</v>
      </c>
      <c r="E117" s="11" t="s">
        <v>3919</v>
      </c>
      <c r="F117" s="6" t="s">
        <v>18</v>
      </c>
      <c r="G117" s="10"/>
    </row>
    <row r="118" spans="2:7" ht="24" x14ac:dyDescent="0.55000000000000004">
      <c r="B118" s="13">
        <v>113</v>
      </c>
      <c r="C118" s="18"/>
      <c r="D118" s="14" t="s">
        <v>3048</v>
      </c>
      <c r="E118" s="11" t="s">
        <v>3919</v>
      </c>
      <c r="F118" s="6" t="s">
        <v>18</v>
      </c>
      <c r="G118" s="10"/>
    </row>
    <row r="119" spans="2:7" ht="24" x14ac:dyDescent="0.55000000000000004">
      <c r="B119" s="13">
        <v>114</v>
      </c>
      <c r="C119" s="18"/>
      <c r="D119" s="14" t="s">
        <v>3050</v>
      </c>
      <c r="E119" s="11" t="s">
        <v>3919</v>
      </c>
      <c r="F119" s="6" t="s">
        <v>18</v>
      </c>
      <c r="G119" s="10"/>
    </row>
    <row r="120" spans="2:7" ht="24" x14ac:dyDescent="0.55000000000000004">
      <c r="B120" s="13">
        <v>115</v>
      </c>
      <c r="C120" s="18"/>
      <c r="D120" s="14" t="s">
        <v>3053</v>
      </c>
      <c r="E120" s="11" t="s">
        <v>3920</v>
      </c>
      <c r="F120" s="6" t="s">
        <v>18</v>
      </c>
      <c r="G120" s="10"/>
    </row>
    <row r="121" spans="2:7" ht="24" x14ac:dyDescent="0.55000000000000004">
      <c r="B121" s="13">
        <v>116</v>
      </c>
      <c r="C121" s="18"/>
      <c r="D121" s="14" t="s">
        <v>3057</v>
      </c>
      <c r="E121" s="11" t="s">
        <v>47</v>
      </c>
      <c r="F121" s="6" t="s">
        <v>18</v>
      </c>
      <c r="G121" s="10"/>
    </row>
    <row r="122" spans="2:7" ht="24" x14ac:dyDescent="0.55000000000000004">
      <c r="B122" s="13">
        <v>117</v>
      </c>
      <c r="C122" s="18"/>
      <c r="D122" s="14" t="s">
        <v>3060</v>
      </c>
      <c r="E122" s="11" t="s">
        <v>3921</v>
      </c>
      <c r="F122" s="6" t="s">
        <v>18</v>
      </c>
      <c r="G122" s="10"/>
    </row>
    <row r="123" spans="2:7" ht="24" x14ac:dyDescent="0.55000000000000004">
      <c r="B123" s="13">
        <v>118</v>
      </c>
      <c r="C123" s="18"/>
      <c r="D123" s="14" t="s">
        <v>3063</v>
      </c>
      <c r="E123" s="11" t="s">
        <v>3921</v>
      </c>
      <c r="F123" s="6" t="s">
        <v>18</v>
      </c>
      <c r="G123" s="10"/>
    </row>
    <row r="124" spans="2:7" ht="24" x14ac:dyDescent="0.55000000000000004">
      <c r="B124" s="13">
        <v>119</v>
      </c>
      <c r="C124" s="18"/>
      <c r="D124" s="14" t="s">
        <v>3066</v>
      </c>
      <c r="E124" s="11" t="s">
        <v>3922</v>
      </c>
      <c r="F124" s="6" t="s">
        <v>18</v>
      </c>
      <c r="G124" s="10"/>
    </row>
    <row r="125" spans="2:7" ht="24" x14ac:dyDescent="0.55000000000000004">
      <c r="B125" s="13">
        <v>120</v>
      </c>
      <c r="C125" s="18"/>
      <c r="D125" s="14" t="s">
        <v>3070</v>
      </c>
      <c r="E125" s="11" t="s">
        <v>3923</v>
      </c>
      <c r="F125" s="6" t="s">
        <v>18</v>
      </c>
      <c r="G125" s="10"/>
    </row>
    <row r="126" spans="2:7" ht="24" x14ac:dyDescent="0.55000000000000004">
      <c r="B126" s="13">
        <v>121</v>
      </c>
      <c r="C126" s="18"/>
      <c r="D126" s="14" t="s">
        <v>3074</v>
      </c>
      <c r="E126" s="11" t="s">
        <v>3924</v>
      </c>
      <c r="F126" s="6" t="s">
        <v>18</v>
      </c>
      <c r="G126" s="10"/>
    </row>
    <row r="127" spans="2:7" ht="24" x14ac:dyDescent="0.55000000000000004">
      <c r="B127" s="13">
        <v>122</v>
      </c>
      <c r="C127" s="18"/>
      <c r="D127" s="14" t="s">
        <v>3078</v>
      </c>
      <c r="E127" s="11" t="s">
        <v>3924</v>
      </c>
      <c r="F127" s="6" t="s">
        <v>18</v>
      </c>
      <c r="G127" s="10"/>
    </row>
    <row r="128" spans="2:7" ht="24" x14ac:dyDescent="0.55000000000000004">
      <c r="B128" s="13">
        <v>123</v>
      </c>
      <c r="C128" s="18"/>
      <c r="D128" s="14" t="s">
        <v>3082</v>
      </c>
      <c r="E128" s="11" t="s">
        <v>3924</v>
      </c>
      <c r="F128" s="6" t="s">
        <v>18</v>
      </c>
      <c r="G128" s="10"/>
    </row>
    <row r="129" spans="2:7" ht="24" x14ac:dyDescent="0.55000000000000004">
      <c r="B129" s="13">
        <v>124</v>
      </c>
      <c r="C129" s="18"/>
      <c r="D129" s="14" t="s">
        <v>3085</v>
      </c>
      <c r="E129" s="11" t="s">
        <v>3924</v>
      </c>
      <c r="F129" s="6" t="s">
        <v>18</v>
      </c>
      <c r="G129" s="10"/>
    </row>
    <row r="130" spans="2:7" ht="24" x14ac:dyDescent="0.55000000000000004">
      <c r="B130" s="13">
        <v>125</v>
      </c>
      <c r="C130" s="18"/>
      <c r="D130" s="14" t="s">
        <v>3088</v>
      </c>
      <c r="E130" s="11" t="s">
        <v>3925</v>
      </c>
      <c r="F130" s="6" t="s">
        <v>18</v>
      </c>
      <c r="G130" s="10"/>
    </row>
    <row r="131" spans="2:7" ht="24" x14ac:dyDescent="0.55000000000000004">
      <c r="B131" s="13">
        <v>126</v>
      </c>
      <c r="C131" s="18"/>
      <c r="D131" s="14" t="s">
        <v>3093</v>
      </c>
      <c r="E131" s="11" t="s">
        <v>934</v>
      </c>
      <c r="F131" s="6" t="s">
        <v>18</v>
      </c>
      <c r="G131" s="10"/>
    </row>
    <row r="132" spans="2:7" ht="24" x14ac:dyDescent="0.55000000000000004">
      <c r="B132" s="13">
        <v>127</v>
      </c>
      <c r="C132" s="18"/>
      <c r="D132" s="14" t="s">
        <v>3095</v>
      </c>
      <c r="E132" s="11" t="s">
        <v>934</v>
      </c>
      <c r="F132" s="6" t="s">
        <v>18</v>
      </c>
      <c r="G132" s="10"/>
    </row>
    <row r="133" spans="2:7" ht="24" x14ac:dyDescent="0.55000000000000004">
      <c r="B133" s="13">
        <v>128</v>
      </c>
      <c r="C133" s="18"/>
      <c r="D133" s="14" t="s">
        <v>3097</v>
      </c>
      <c r="E133" s="11" t="s">
        <v>3926</v>
      </c>
      <c r="F133" s="6" t="s">
        <v>18</v>
      </c>
      <c r="G133" s="10"/>
    </row>
    <row r="134" spans="2:7" ht="24" x14ac:dyDescent="0.55000000000000004">
      <c r="B134" s="13">
        <v>129</v>
      </c>
      <c r="C134" s="18"/>
      <c r="D134" s="14" t="s">
        <v>3101</v>
      </c>
      <c r="E134" s="11" t="s">
        <v>3431</v>
      </c>
      <c r="F134" s="6" t="s">
        <v>18</v>
      </c>
      <c r="G134" s="10"/>
    </row>
    <row r="135" spans="2:7" ht="24" x14ac:dyDescent="0.55000000000000004">
      <c r="B135" s="13">
        <v>130</v>
      </c>
      <c r="C135" s="18"/>
      <c r="D135" s="14" t="s">
        <v>3106</v>
      </c>
      <c r="E135" s="11" t="s">
        <v>3927</v>
      </c>
      <c r="F135" s="6" t="s">
        <v>18</v>
      </c>
      <c r="G135" s="10"/>
    </row>
    <row r="136" spans="2:7" ht="24" x14ac:dyDescent="0.55000000000000004">
      <c r="B136" s="13">
        <v>131</v>
      </c>
      <c r="C136" s="18"/>
      <c r="D136" s="14" t="s">
        <v>3110</v>
      </c>
      <c r="E136" s="11" t="s">
        <v>3928</v>
      </c>
      <c r="F136" s="6" t="s">
        <v>18</v>
      </c>
      <c r="G136" s="10"/>
    </row>
    <row r="137" spans="2:7" ht="24" x14ac:dyDescent="0.55000000000000004">
      <c r="B137" s="13">
        <v>132</v>
      </c>
      <c r="C137" s="18"/>
      <c r="D137" s="14" t="s">
        <v>3115</v>
      </c>
      <c r="E137" s="11" t="s">
        <v>3928</v>
      </c>
      <c r="F137" s="6" t="s">
        <v>18</v>
      </c>
      <c r="G137" s="10"/>
    </row>
    <row r="138" spans="2:7" ht="24" x14ac:dyDescent="0.55000000000000004">
      <c r="B138" s="13">
        <v>133</v>
      </c>
      <c r="C138" s="18"/>
      <c r="D138" s="14" t="s">
        <v>3118</v>
      </c>
      <c r="E138" s="11" t="s">
        <v>3929</v>
      </c>
      <c r="F138" s="6" t="s">
        <v>18</v>
      </c>
      <c r="G138" s="10"/>
    </row>
    <row r="139" spans="2:7" ht="24" x14ac:dyDescent="0.55000000000000004">
      <c r="B139" s="13">
        <v>134</v>
      </c>
      <c r="C139" s="18"/>
      <c r="D139" s="14" t="s">
        <v>3122</v>
      </c>
      <c r="E139" s="11" t="s">
        <v>3930</v>
      </c>
      <c r="F139" s="6" t="s">
        <v>18</v>
      </c>
      <c r="G139" s="10"/>
    </row>
    <row r="140" spans="2:7" ht="24" x14ac:dyDescent="0.55000000000000004">
      <c r="B140" s="13">
        <v>135</v>
      </c>
      <c r="C140" s="17"/>
      <c r="D140" s="14" t="s">
        <v>3126</v>
      </c>
      <c r="E140" s="11" t="s">
        <v>3930</v>
      </c>
      <c r="F140" s="6" t="s">
        <v>18</v>
      </c>
      <c r="G140" s="10"/>
    </row>
    <row r="141" spans="2:7" ht="24" x14ac:dyDescent="0.55000000000000004">
      <c r="B141" s="13">
        <v>136</v>
      </c>
      <c r="C141" s="18" t="s">
        <v>3776</v>
      </c>
      <c r="D141" s="14" t="s">
        <v>3129</v>
      </c>
      <c r="E141" s="11" t="s">
        <v>3930</v>
      </c>
      <c r="F141" s="6" t="s">
        <v>18</v>
      </c>
      <c r="G141" s="10"/>
    </row>
    <row r="142" spans="2:7" ht="24" x14ac:dyDescent="0.55000000000000004">
      <c r="B142" s="13">
        <v>137</v>
      </c>
      <c r="C142" s="18"/>
      <c r="D142" s="14" t="s">
        <v>3132</v>
      </c>
      <c r="E142" s="11" t="s">
        <v>3931</v>
      </c>
      <c r="F142" s="6" t="s">
        <v>18</v>
      </c>
      <c r="G142" s="10"/>
    </row>
    <row r="143" spans="2:7" ht="24" x14ac:dyDescent="0.55000000000000004">
      <c r="B143" s="13">
        <v>138</v>
      </c>
      <c r="C143" s="18"/>
      <c r="D143" s="14" t="s">
        <v>3137</v>
      </c>
      <c r="E143" s="11" t="s">
        <v>3932</v>
      </c>
      <c r="F143" s="6" t="s">
        <v>18</v>
      </c>
      <c r="G143" s="10"/>
    </row>
    <row r="144" spans="2:7" ht="24" x14ac:dyDescent="0.55000000000000004">
      <c r="B144" s="13">
        <v>139</v>
      </c>
      <c r="C144" s="18"/>
      <c r="D144" s="14" t="s">
        <v>3141</v>
      </c>
      <c r="E144" s="11" t="s">
        <v>3932</v>
      </c>
      <c r="F144" s="6" t="s">
        <v>18</v>
      </c>
      <c r="G144" s="10"/>
    </row>
    <row r="145" spans="2:7" ht="24" x14ac:dyDescent="0.55000000000000004">
      <c r="B145" s="13">
        <v>140</v>
      </c>
      <c r="C145" s="18"/>
      <c r="D145" s="14" t="s">
        <v>3143</v>
      </c>
      <c r="E145" s="11" t="s">
        <v>3933</v>
      </c>
      <c r="F145" s="6" t="s">
        <v>18</v>
      </c>
      <c r="G145" s="10"/>
    </row>
    <row r="146" spans="2:7" ht="24" x14ac:dyDescent="0.55000000000000004">
      <c r="B146" s="13">
        <v>141</v>
      </c>
      <c r="C146" s="18"/>
      <c r="D146" s="14" t="s">
        <v>3148</v>
      </c>
      <c r="E146" s="11" t="s">
        <v>3933</v>
      </c>
      <c r="F146" s="6" t="s">
        <v>18</v>
      </c>
      <c r="G146" s="10"/>
    </row>
    <row r="147" spans="2:7" ht="24" x14ac:dyDescent="0.55000000000000004">
      <c r="B147" s="13">
        <v>142</v>
      </c>
      <c r="C147" s="18"/>
      <c r="D147" s="14" t="s">
        <v>3150</v>
      </c>
      <c r="E147" s="11" t="s">
        <v>3934</v>
      </c>
      <c r="F147" s="6" t="s">
        <v>18</v>
      </c>
      <c r="G147" s="10"/>
    </row>
    <row r="148" spans="2:7" ht="24" x14ac:dyDescent="0.55000000000000004">
      <c r="B148" s="13">
        <v>143</v>
      </c>
      <c r="C148" s="18"/>
      <c r="D148" s="14" t="s">
        <v>3154</v>
      </c>
      <c r="E148" s="11" t="s">
        <v>3934</v>
      </c>
      <c r="F148" s="6" t="s">
        <v>18</v>
      </c>
      <c r="G148" s="10"/>
    </row>
    <row r="149" spans="2:7" ht="24" x14ac:dyDescent="0.55000000000000004">
      <c r="B149" s="13">
        <v>144</v>
      </c>
      <c r="C149" s="18"/>
      <c r="D149" s="14" t="s">
        <v>3156</v>
      </c>
      <c r="E149" s="11" t="s">
        <v>3935</v>
      </c>
      <c r="F149" s="6" t="s">
        <v>18</v>
      </c>
      <c r="G149" s="10"/>
    </row>
    <row r="150" spans="2:7" ht="24" x14ac:dyDescent="0.55000000000000004">
      <c r="B150" s="13">
        <v>145</v>
      </c>
      <c r="C150" s="18"/>
      <c r="D150" s="14" t="s">
        <v>3160</v>
      </c>
      <c r="E150" s="11" t="s">
        <v>3344</v>
      </c>
      <c r="F150" s="6" t="s">
        <v>18</v>
      </c>
      <c r="G150" s="10"/>
    </row>
    <row r="151" spans="2:7" ht="24" x14ac:dyDescent="0.55000000000000004">
      <c r="B151" s="13">
        <v>146</v>
      </c>
      <c r="C151" s="18"/>
      <c r="D151" s="14" t="s">
        <v>3164</v>
      </c>
      <c r="E151" s="11" t="s">
        <v>3936</v>
      </c>
      <c r="F151" s="6" t="s">
        <v>18</v>
      </c>
      <c r="G151" s="10"/>
    </row>
    <row r="152" spans="2:7" ht="24" x14ac:dyDescent="0.55000000000000004">
      <c r="B152" s="13">
        <v>147</v>
      </c>
      <c r="C152" s="18"/>
      <c r="D152" s="14" t="s">
        <v>3167</v>
      </c>
      <c r="E152" s="11" t="s">
        <v>3937</v>
      </c>
      <c r="F152" s="6" t="s">
        <v>3170</v>
      </c>
      <c r="G152" s="10"/>
    </row>
    <row r="153" spans="2:7" ht="24" x14ac:dyDescent="0.55000000000000004">
      <c r="B153" s="13">
        <v>148</v>
      </c>
      <c r="C153" s="18"/>
      <c r="D153" s="14" t="s">
        <v>3172</v>
      </c>
      <c r="E153" s="11" t="s">
        <v>3938</v>
      </c>
      <c r="F153" s="6" t="s">
        <v>18</v>
      </c>
      <c r="G153" s="10"/>
    </row>
    <row r="154" spans="2:7" ht="24" x14ac:dyDescent="0.55000000000000004">
      <c r="B154" s="13">
        <v>149</v>
      </c>
      <c r="C154" s="18"/>
      <c r="D154" s="14" t="s">
        <v>3175</v>
      </c>
      <c r="E154" s="11" t="s">
        <v>3939</v>
      </c>
      <c r="F154" s="6" t="s">
        <v>18</v>
      </c>
      <c r="G154" s="10"/>
    </row>
    <row r="155" spans="2:7" ht="24" x14ac:dyDescent="0.55000000000000004">
      <c r="B155" s="13">
        <v>150</v>
      </c>
      <c r="C155" s="18"/>
      <c r="D155" s="14" t="s">
        <v>3179</v>
      </c>
      <c r="E155" s="11" t="s">
        <v>3940</v>
      </c>
      <c r="F155" s="6" t="s">
        <v>18</v>
      </c>
      <c r="G155" s="10"/>
    </row>
    <row r="156" spans="2:7" ht="24" x14ac:dyDescent="0.55000000000000004">
      <c r="B156" s="13">
        <v>151</v>
      </c>
      <c r="C156" s="18"/>
      <c r="D156" s="14" t="s">
        <v>3182</v>
      </c>
      <c r="E156" s="11" t="s">
        <v>3941</v>
      </c>
      <c r="F156" s="6" t="s">
        <v>18</v>
      </c>
      <c r="G156" s="10"/>
    </row>
    <row r="157" spans="2:7" ht="24" x14ac:dyDescent="0.55000000000000004">
      <c r="B157" s="13">
        <v>152</v>
      </c>
      <c r="C157" s="18"/>
      <c r="D157" s="14" t="s">
        <v>3186</v>
      </c>
      <c r="E157" s="11" t="s">
        <v>3942</v>
      </c>
      <c r="F157" s="6" t="s">
        <v>18</v>
      </c>
      <c r="G157" s="10"/>
    </row>
    <row r="158" spans="2:7" ht="24" x14ac:dyDescent="0.55000000000000004">
      <c r="B158" s="13">
        <v>153</v>
      </c>
      <c r="C158" s="18"/>
      <c r="D158" s="14" t="s">
        <v>3189</v>
      </c>
      <c r="E158" s="11" t="s">
        <v>3942</v>
      </c>
      <c r="F158" s="6" t="s">
        <v>18</v>
      </c>
      <c r="G158" s="10"/>
    </row>
    <row r="159" spans="2:7" ht="24" x14ac:dyDescent="0.55000000000000004">
      <c r="B159" s="13">
        <v>154</v>
      </c>
      <c r="C159" s="18"/>
      <c r="D159" s="14" t="s">
        <v>3191</v>
      </c>
      <c r="E159" s="11" t="s">
        <v>3942</v>
      </c>
      <c r="F159" s="6" t="s">
        <v>18</v>
      </c>
      <c r="G159" s="10"/>
    </row>
    <row r="160" spans="2:7" ht="24" x14ac:dyDescent="0.55000000000000004">
      <c r="B160" s="13">
        <v>155</v>
      </c>
      <c r="C160" s="18"/>
      <c r="D160" s="14" t="s">
        <v>3194</v>
      </c>
      <c r="E160" s="11" t="s">
        <v>3309</v>
      </c>
      <c r="F160" s="6" t="s">
        <v>18</v>
      </c>
      <c r="G160" s="10"/>
    </row>
    <row r="161" spans="2:7" ht="24" x14ac:dyDescent="0.55000000000000004">
      <c r="B161" s="13">
        <v>156</v>
      </c>
      <c r="C161" s="18"/>
      <c r="D161" s="14" t="s">
        <v>3198</v>
      </c>
      <c r="E161" s="11" t="s">
        <v>3309</v>
      </c>
      <c r="F161" s="6" t="s">
        <v>18</v>
      </c>
      <c r="G161" s="10"/>
    </row>
    <row r="162" spans="2:7" ht="24" x14ac:dyDescent="0.55000000000000004">
      <c r="B162" s="13">
        <v>157</v>
      </c>
      <c r="C162" s="18"/>
      <c r="D162" s="14" t="s">
        <v>3201</v>
      </c>
      <c r="E162" s="11" t="s">
        <v>3943</v>
      </c>
      <c r="F162" s="6" t="s">
        <v>18</v>
      </c>
      <c r="G162" s="10"/>
    </row>
    <row r="163" spans="2:7" ht="24" x14ac:dyDescent="0.55000000000000004">
      <c r="B163" s="13">
        <v>158</v>
      </c>
      <c r="C163" s="18"/>
      <c r="D163" s="14" t="s">
        <v>3204</v>
      </c>
      <c r="E163" s="11" t="s">
        <v>3944</v>
      </c>
      <c r="F163" s="6" t="s">
        <v>3207</v>
      </c>
      <c r="G163" s="10"/>
    </row>
    <row r="164" spans="2:7" ht="24" x14ac:dyDescent="0.55000000000000004">
      <c r="B164" s="13">
        <v>159</v>
      </c>
      <c r="C164" s="18"/>
      <c r="D164" s="14" t="s">
        <v>3209</v>
      </c>
      <c r="E164" s="11" t="s">
        <v>3945</v>
      </c>
      <c r="F164" s="6" t="s">
        <v>18</v>
      </c>
      <c r="G164" s="10"/>
    </row>
    <row r="165" spans="2:7" ht="24" x14ac:dyDescent="0.55000000000000004">
      <c r="B165" s="13">
        <v>160</v>
      </c>
      <c r="C165" s="18"/>
      <c r="D165" s="14" t="s">
        <v>3213</v>
      </c>
      <c r="E165" s="11" t="s">
        <v>3946</v>
      </c>
      <c r="F165" s="6" t="s">
        <v>18</v>
      </c>
      <c r="G165" s="10"/>
    </row>
    <row r="166" spans="2:7" ht="24" x14ac:dyDescent="0.55000000000000004">
      <c r="B166" s="13">
        <v>161</v>
      </c>
      <c r="C166" s="18"/>
      <c r="D166" s="14" t="s">
        <v>3217</v>
      </c>
      <c r="E166" s="11" t="s">
        <v>3222</v>
      </c>
      <c r="F166" s="6" t="s">
        <v>18</v>
      </c>
      <c r="G166" s="10"/>
    </row>
    <row r="167" spans="2:7" ht="24" x14ac:dyDescent="0.55000000000000004">
      <c r="B167" s="13">
        <v>162</v>
      </c>
      <c r="C167" s="18"/>
      <c r="D167" s="14" t="s">
        <v>3221</v>
      </c>
      <c r="E167" s="12" t="s">
        <v>3222</v>
      </c>
      <c r="F167" s="6" t="s">
        <v>18</v>
      </c>
      <c r="G167" s="10"/>
    </row>
    <row r="168" spans="2:7" ht="24" x14ac:dyDescent="0.55000000000000004">
      <c r="B168" s="13">
        <v>163</v>
      </c>
      <c r="C168" s="18"/>
      <c r="D168" s="14" t="s">
        <v>3226</v>
      </c>
      <c r="E168" s="12" t="s">
        <v>3228</v>
      </c>
      <c r="F168" s="6" t="s">
        <v>18</v>
      </c>
      <c r="G168" s="10"/>
    </row>
    <row r="169" spans="2:7" ht="24" x14ac:dyDescent="0.55000000000000004">
      <c r="B169" s="13">
        <v>164</v>
      </c>
      <c r="C169" s="18"/>
      <c r="D169" s="14" t="s">
        <v>3232</v>
      </c>
      <c r="E169" s="11" t="s">
        <v>47</v>
      </c>
      <c r="F169" s="6" t="s">
        <v>18</v>
      </c>
      <c r="G169" s="10"/>
    </row>
    <row r="170" spans="2:7" ht="24" x14ac:dyDescent="0.55000000000000004">
      <c r="B170" s="13">
        <v>165</v>
      </c>
      <c r="C170" s="18"/>
      <c r="D170" s="14" t="s">
        <v>3234</v>
      </c>
      <c r="E170" s="12" t="s">
        <v>3228</v>
      </c>
      <c r="F170" s="6" t="s">
        <v>18</v>
      </c>
      <c r="G170" s="10"/>
    </row>
    <row r="171" spans="2:7" ht="24" x14ac:dyDescent="0.55000000000000004">
      <c r="B171" s="13">
        <v>166</v>
      </c>
      <c r="C171" s="18"/>
      <c r="D171" s="14" t="s">
        <v>3236</v>
      </c>
      <c r="E171" s="11" t="s">
        <v>3237</v>
      </c>
      <c r="F171" s="6" t="s">
        <v>18</v>
      </c>
      <c r="G171" s="10"/>
    </row>
    <row r="172" spans="2:7" ht="24" x14ac:dyDescent="0.55000000000000004">
      <c r="B172" s="13">
        <v>167</v>
      </c>
      <c r="C172" s="18"/>
      <c r="D172" s="14" t="s">
        <v>3240</v>
      </c>
      <c r="E172" s="11" t="s">
        <v>3237</v>
      </c>
      <c r="F172" s="6" t="s">
        <v>18</v>
      </c>
      <c r="G172" s="10"/>
    </row>
    <row r="173" spans="2:7" ht="24" x14ac:dyDescent="0.55000000000000004">
      <c r="B173" s="13">
        <v>168</v>
      </c>
      <c r="C173" s="18"/>
      <c r="D173" s="14" t="s">
        <v>3243</v>
      </c>
      <c r="E173" s="12" t="s">
        <v>3244</v>
      </c>
      <c r="F173" s="6" t="s">
        <v>18</v>
      </c>
      <c r="G173" s="10"/>
    </row>
    <row r="174" spans="2:7" ht="24" x14ac:dyDescent="0.55000000000000004">
      <c r="B174" s="13">
        <v>169</v>
      </c>
      <c r="C174" s="18"/>
      <c r="D174" s="14" t="s">
        <v>3247</v>
      </c>
      <c r="E174" s="12" t="s">
        <v>3244</v>
      </c>
      <c r="F174" s="6" t="s">
        <v>18</v>
      </c>
      <c r="G174" s="10"/>
    </row>
    <row r="175" spans="2:7" ht="24" x14ac:dyDescent="0.55000000000000004">
      <c r="B175" s="13">
        <v>170</v>
      </c>
      <c r="C175" s="18"/>
      <c r="D175" s="14" t="s">
        <v>3250</v>
      </c>
      <c r="E175" s="11" t="s">
        <v>3947</v>
      </c>
      <c r="F175" s="6" t="s">
        <v>18</v>
      </c>
      <c r="G175" s="10"/>
    </row>
    <row r="176" spans="2:7" ht="24" x14ac:dyDescent="0.55000000000000004">
      <c r="B176" s="13">
        <v>171</v>
      </c>
      <c r="C176" s="18"/>
      <c r="D176" s="14" t="s">
        <v>3255</v>
      </c>
      <c r="E176" s="11" t="s">
        <v>3947</v>
      </c>
      <c r="F176" s="6" t="s">
        <v>18</v>
      </c>
      <c r="G176" s="10"/>
    </row>
    <row r="177" spans="2:7" ht="24" x14ac:dyDescent="0.55000000000000004">
      <c r="B177" s="13">
        <v>172</v>
      </c>
      <c r="C177" s="18"/>
      <c r="D177" s="14" t="s">
        <v>3258</v>
      </c>
      <c r="E177" s="11" t="s">
        <v>47</v>
      </c>
      <c r="F177" s="6" t="s">
        <v>18</v>
      </c>
      <c r="G177" s="10"/>
    </row>
    <row r="178" spans="2:7" ht="24" x14ac:dyDescent="0.55000000000000004">
      <c r="B178" s="13">
        <v>173</v>
      </c>
      <c r="C178" s="18"/>
      <c r="D178" s="14" t="s">
        <v>3260</v>
      </c>
      <c r="E178" s="11" t="s">
        <v>3947</v>
      </c>
      <c r="F178" s="6" t="s">
        <v>18</v>
      </c>
      <c r="G178" s="10"/>
    </row>
    <row r="179" spans="2:7" ht="24" x14ac:dyDescent="0.55000000000000004">
      <c r="B179" s="13">
        <v>174</v>
      </c>
      <c r="C179" s="18"/>
      <c r="D179" s="14" t="s">
        <v>3263</v>
      </c>
      <c r="E179" s="11" t="s">
        <v>3948</v>
      </c>
      <c r="F179" s="6" t="s">
        <v>18</v>
      </c>
      <c r="G179" s="10"/>
    </row>
    <row r="180" spans="2:7" ht="24" x14ac:dyDescent="0.55000000000000004">
      <c r="B180" s="13">
        <v>175</v>
      </c>
      <c r="C180" s="18"/>
      <c r="D180" s="14" t="s">
        <v>3268</v>
      </c>
      <c r="E180" s="11" t="s">
        <v>3949</v>
      </c>
      <c r="F180" s="6" t="s">
        <v>18</v>
      </c>
      <c r="G180" s="10"/>
    </row>
    <row r="181" spans="2:7" ht="24" x14ac:dyDescent="0.55000000000000004">
      <c r="B181" s="13">
        <v>176</v>
      </c>
      <c r="C181" s="18"/>
      <c r="D181" s="14" t="s">
        <v>3272</v>
      </c>
      <c r="E181" s="11" t="s">
        <v>3949</v>
      </c>
      <c r="F181" s="6" t="s">
        <v>18</v>
      </c>
      <c r="G181" s="10"/>
    </row>
    <row r="182" spans="2:7" ht="24" x14ac:dyDescent="0.55000000000000004">
      <c r="B182" s="13">
        <v>177</v>
      </c>
      <c r="C182" s="18"/>
      <c r="D182" s="14" t="s">
        <v>3275</v>
      </c>
      <c r="E182" s="11" t="s">
        <v>3950</v>
      </c>
      <c r="F182" s="6" t="s">
        <v>3278</v>
      </c>
      <c r="G182" s="10"/>
    </row>
    <row r="183" spans="2:7" ht="24" x14ac:dyDescent="0.55000000000000004">
      <c r="B183" s="13">
        <v>178</v>
      </c>
      <c r="C183" s="18"/>
      <c r="D183" s="14" t="s">
        <v>3280</v>
      </c>
      <c r="E183" s="11" t="s">
        <v>3951</v>
      </c>
      <c r="F183" s="6" t="s">
        <v>18</v>
      </c>
      <c r="G183" s="10"/>
    </row>
    <row r="184" spans="2:7" ht="24" x14ac:dyDescent="0.55000000000000004">
      <c r="B184" s="13">
        <v>179</v>
      </c>
      <c r="C184" s="18"/>
      <c r="D184" s="14" t="s">
        <v>3284</v>
      </c>
      <c r="E184" s="11" t="s">
        <v>3436</v>
      </c>
      <c r="F184" s="6" t="s">
        <v>18</v>
      </c>
      <c r="G184" s="10"/>
    </row>
    <row r="185" spans="2:7" ht="24" x14ac:dyDescent="0.55000000000000004">
      <c r="B185" s="13">
        <v>180</v>
      </c>
      <c r="C185" s="17"/>
      <c r="D185" s="14" t="s">
        <v>3289</v>
      </c>
      <c r="E185" s="11" t="s">
        <v>3436</v>
      </c>
      <c r="F185" s="6" t="s">
        <v>18</v>
      </c>
      <c r="G185" s="10"/>
    </row>
    <row r="186" spans="2:7" ht="24" x14ac:dyDescent="0.55000000000000004">
      <c r="B186" s="13">
        <v>181</v>
      </c>
      <c r="C186" s="18" t="s">
        <v>3776</v>
      </c>
      <c r="D186" s="14" t="s">
        <v>3291</v>
      </c>
      <c r="E186" s="11" t="s">
        <v>3436</v>
      </c>
      <c r="F186" s="6" t="s">
        <v>18</v>
      </c>
      <c r="G186" s="10"/>
    </row>
    <row r="187" spans="2:7" ht="24" x14ac:dyDescent="0.55000000000000004">
      <c r="B187" s="13">
        <v>182</v>
      </c>
      <c r="C187" s="18"/>
      <c r="D187" s="14" t="s">
        <v>3294</v>
      </c>
      <c r="E187" s="11" t="s">
        <v>3903</v>
      </c>
      <c r="F187" s="6" t="s">
        <v>18</v>
      </c>
      <c r="G187" s="10"/>
    </row>
    <row r="188" spans="2:7" ht="24" x14ac:dyDescent="0.55000000000000004">
      <c r="B188" s="13">
        <v>183</v>
      </c>
      <c r="C188" s="18"/>
      <c r="D188" s="14" t="s">
        <v>3297</v>
      </c>
      <c r="E188" s="11" t="s">
        <v>47</v>
      </c>
      <c r="F188" s="6" t="s">
        <v>1606</v>
      </c>
      <c r="G188" s="10"/>
    </row>
    <row r="189" spans="2:7" ht="24" x14ac:dyDescent="0.55000000000000004">
      <c r="B189" s="13">
        <v>184</v>
      </c>
      <c r="C189" s="18"/>
      <c r="D189" s="14" t="s">
        <v>3300</v>
      </c>
      <c r="E189" s="11" t="s">
        <v>47</v>
      </c>
      <c r="F189" s="6" t="s">
        <v>18</v>
      </c>
      <c r="G189" s="10"/>
    </row>
    <row r="190" spans="2:7" ht="24" x14ac:dyDescent="0.55000000000000004">
      <c r="B190" s="13">
        <v>185</v>
      </c>
      <c r="C190" s="18"/>
      <c r="D190" s="14" t="s">
        <v>3302</v>
      </c>
      <c r="E190" s="12" t="s">
        <v>3303</v>
      </c>
      <c r="F190" s="6" t="s">
        <v>3306</v>
      </c>
      <c r="G190" s="10"/>
    </row>
    <row r="191" spans="2:7" ht="24" x14ac:dyDescent="0.55000000000000004">
      <c r="B191" s="13">
        <v>186</v>
      </c>
      <c r="C191" s="18"/>
      <c r="D191" s="14" t="s">
        <v>3308</v>
      </c>
      <c r="E191" s="12" t="s">
        <v>3309</v>
      </c>
      <c r="F191" s="6" t="s">
        <v>3306</v>
      </c>
      <c r="G191" s="10"/>
    </row>
    <row r="192" spans="2:7" ht="24" x14ac:dyDescent="0.55000000000000004">
      <c r="B192" s="13">
        <v>187</v>
      </c>
      <c r="C192" s="18"/>
      <c r="D192" s="14" t="s">
        <v>3313</v>
      </c>
      <c r="E192" s="11" t="s">
        <v>3315</v>
      </c>
      <c r="F192" s="6" t="s">
        <v>155</v>
      </c>
      <c r="G192" s="10"/>
    </row>
    <row r="193" spans="2:7" ht="24" x14ac:dyDescent="0.55000000000000004">
      <c r="B193" s="13">
        <v>188</v>
      </c>
      <c r="C193" s="18"/>
      <c r="D193" s="14" t="s">
        <v>3318</v>
      </c>
      <c r="E193" s="11" t="s">
        <v>3952</v>
      </c>
      <c r="F193" s="6" t="s">
        <v>3321</v>
      </c>
      <c r="G193" s="10"/>
    </row>
    <row r="194" spans="2:7" ht="24" x14ac:dyDescent="0.55000000000000004">
      <c r="B194" s="13">
        <v>189</v>
      </c>
      <c r="C194" s="18"/>
      <c r="D194" s="14" t="s">
        <v>3323</v>
      </c>
      <c r="E194" s="11" t="s">
        <v>47</v>
      </c>
      <c r="F194" s="6" t="s">
        <v>473</v>
      </c>
      <c r="G194" s="10"/>
    </row>
    <row r="195" spans="2:7" ht="24" x14ac:dyDescent="0.55000000000000004">
      <c r="B195" s="13">
        <v>190</v>
      </c>
      <c r="C195" s="18"/>
      <c r="D195" s="14" t="s">
        <v>3325</v>
      </c>
      <c r="E195" s="11" t="s">
        <v>3900</v>
      </c>
      <c r="F195" s="6" t="s">
        <v>941</v>
      </c>
      <c r="G195" s="10"/>
    </row>
    <row r="196" spans="2:7" ht="24" x14ac:dyDescent="0.55000000000000004">
      <c r="B196" s="13">
        <v>191</v>
      </c>
      <c r="C196" s="18"/>
      <c r="D196" s="14" t="s">
        <v>3327</v>
      </c>
      <c r="E196" s="11" t="s">
        <v>3950</v>
      </c>
      <c r="F196" s="6" t="s">
        <v>3329</v>
      </c>
      <c r="G196" s="10"/>
    </row>
    <row r="197" spans="2:7" ht="24" x14ac:dyDescent="0.55000000000000004">
      <c r="B197" s="13">
        <v>192</v>
      </c>
      <c r="C197" s="18"/>
      <c r="D197" s="14" t="s">
        <v>3331</v>
      </c>
      <c r="E197" s="12" t="s">
        <v>3332</v>
      </c>
      <c r="F197" s="6" t="s">
        <v>345</v>
      </c>
      <c r="G197" s="10"/>
    </row>
    <row r="198" spans="2:7" ht="24" x14ac:dyDescent="0.55000000000000004">
      <c r="B198" s="13">
        <v>193</v>
      </c>
      <c r="C198" s="18"/>
      <c r="D198" s="14" t="s">
        <v>3335</v>
      </c>
      <c r="E198" s="11" t="s">
        <v>949</v>
      </c>
      <c r="F198" s="6" t="s">
        <v>94</v>
      </c>
      <c r="G198" s="10"/>
    </row>
    <row r="199" spans="2:7" ht="24" x14ac:dyDescent="0.55000000000000004">
      <c r="B199" s="13">
        <v>194</v>
      </c>
      <c r="C199" s="18"/>
      <c r="D199" s="14" t="s">
        <v>3337</v>
      </c>
      <c r="E199" s="12" t="s">
        <v>3338</v>
      </c>
      <c r="F199" s="6" t="s">
        <v>3341</v>
      </c>
      <c r="G199" s="10"/>
    </row>
    <row r="200" spans="2:7" ht="24" x14ac:dyDescent="0.55000000000000004">
      <c r="B200" s="13">
        <v>195</v>
      </c>
      <c r="C200" s="18"/>
      <c r="D200" s="14" t="s">
        <v>3343</v>
      </c>
      <c r="E200" s="12" t="s">
        <v>3344</v>
      </c>
      <c r="F200" s="6" t="s">
        <v>345</v>
      </c>
      <c r="G200" s="10"/>
    </row>
    <row r="201" spans="2:7" ht="24" x14ac:dyDescent="0.55000000000000004">
      <c r="B201" s="13">
        <v>196</v>
      </c>
      <c r="C201" s="18"/>
      <c r="D201" s="14" t="s">
        <v>3348</v>
      </c>
      <c r="E201" s="11" t="s">
        <v>3953</v>
      </c>
      <c r="F201" s="6" t="s">
        <v>3352</v>
      </c>
      <c r="G201" s="10"/>
    </row>
    <row r="202" spans="2:7" ht="24" x14ac:dyDescent="0.55000000000000004">
      <c r="B202" s="13">
        <v>197</v>
      </c>
      <c r="C202" s="18"/>
      <c r="D202" s="14" t="s">
        <v>3354</v>
      </c>
      <c r="E202" s="11" t="s">
        <v>3954</v>
      </c>
      <c r="F202" s="6" t="s">
        <v>3357</v>
      </c>
      <c r="G202" s="10"/>
    </row>
    <row r="203" spans="2:7" ht="24" x14ac:dyDescent="0.55000000000000004">
      <c r="B203" s="13">
        <v>198</v>
      </c>
      <c r="C203" s="18"/>
      <c r="D203" s="14" t="s">
        <v>3359</v>
      </c>
      <c r="E203" s="11" t="s">
        <v>3911</v>
      </c>
      <c r="F203" s="6" t="s">
        <v>3361</v>
      </c>
      <c r="G203" s="10"/>
    </row>
    <row r="204" spans="2:7" ht="24" x14ac:dyDescent="0.55000000000000004">
      <c r="B204" s="13">
        <v>199</v>
      </c>
      <c r="C204" s="18"/>
      <c r="D204" s="14" t="s">
        <v>3363</v>
      </c>
      <c r="E204" s="11" t="s">
        <v>3955</v>
      </c>
      <c r="F204" s="6" t="s">
        <v>3365</v>
      </c>
      <c r="G204" s="10"/>
    </row>
    <row r="205" spans="2:7" ht="24" x14ac:dyDescent="0.55000000000000004">
      <c r="B205" s="13">
        <v>200</v>
      </c>
      <c r="C205" s="18"/>
      <c r="D205" s="14" t="s">
        <v>3367</v>
      </c>
      <c r="E205" s="11" t="s">
        <v>3944</v>
      </c>
      <c r="F205" s="6" t="s">
        <v>329</v>
      </c>
      <c r="G205" s="10"/>
    </row>
    <row r="206" spans="2:7" ht="24" x14ac:dyDescent="0.55000000000000004">
      <c r="B206" s="13">
        <v>201</v>
      </c>
      <c r="C206" s="18"/>
      <c r="D206" s="14" t="s">
        <v>3370</v>
      </c>
      <c r="E206" s="11" t="s">
        <v>3371</v>
      </c>
      <c r="F206" s="6" t="s">
        <v>3341</v>
      </c>
      <c r="G206" s="10"/>
    </row>
    <row r="207" spans="2:7" ht="24" x14ac:dyDescent="0.55000000000000004">
      <c r="B207" s="13">
        <v>202</v>
      </c>
      <c r="C207" s="18"/>
      <c r="D207" s="14" t="s">
        <v>3375</v>
      </c>
      <c r="E207" s="11" t="s">
        <v>3956</v>
      </c>
      <c r="F207" s="6" t="s">
        <v>3378</v>
      </c>
      <c r="G207" s="10"/>
    </row>
    <row r="208" spans="2:7" ht="24" x14ac:dyDescent="0.55000000000000004">
      <c r="B208" s="13">
        <v>203</v>
      </c>
      <c r="C208" s="18"/>
      <c r="D208" s="14" t="s">
        <v>3380</v>
      </c>
      <c r="E208" s="11" t="s">
        <v>3957</v>
      </c>
      <c r="F208" s="6" t="s">
        <v>94</v>
      </c>
      <c r="G208" s="10"/>
    </row>
    <row r="209" spans="2:7" ht="24" x14ac:dyDescent="0.55000000000000004">
      <c r="B209" s="13">
        <v>204</v>
      </c>
      <c r="C209" s="18"/>
      <c r="D209" s="14" t="s">
        <v>3385</v>
      </c>
      <c r="E209" s="11" t="s">
        <v>2834</v>
      </c>
      <c r="F209" s="6" t="s">
        <v>3387</v>
      </c>
      <c r="G209" s="10"/>
    </row>
    <row r="210" spans="2:7" ht="24" x14ac:dyDescent="0.55000000000000004">
      <c r="B210" s="13">
        <v>205</v>
      </c>
      <c r="C210" s="18"/>
      <c r="D210" s="14" t="s">
        <v>4232</v>
      </c>
      <c r="E210" s="11" t="s">
        <v>3958</v>
      </c>
      <c r="F210" s="6" t="s">
        <v>3393</v>
      </c>
      <c r="G210" s="10"/>
    </row>
    <row r="211" spans="2:7" ht="24" x14ac:dyDescent="0.55000000000000004">
      <c r="B211" s="13">
        <v>206</v>
      </c>
      <c r="C211" s="18"/>
      <c r="D211" s="14" t="s">
        <v>4233</v>
      </c>
      <c r="E211" s="11" t="s">
        <v>3903</v>
      </c>
      <c r="F211" s="6" t="s">
        <v>3397</v>
      </c>
      <c r="G211" s="10"/>
    </row>
    <row r="212" spans="2:7" ht="24" x14ac:dyDescent="0.55000000000000004">
      <c r="B212" s="13">
        <v>207</v>
      </c>
      <c r="C212" s="18"/>
      <c r="D212" s="14" t="s">
        <v>4234</v>
      </c>
      <c r="E212" s="12" t="s">
        <v>3400</v>
      </c>
      <c r="F212" s="6" t="s">
        <v>3401</v>
      </c>
      <c r="G212" s="10"/>
    </row>
    <row r="213" spans="2:7" ht="24" x14ac:dyDescent="0.55000000000000004">
      <c r="B213" s="13">
        <v>208</v>
      </c>
      <c r="C213" s="18"/>
      <c r="D213" s="14" t="s">
        <v>4235</v>
      </c>
      <c r="E213" s="11" t="s">
        <v>3404</v>
      </c>
      <c r="F213" s="6" t="s">
        <v>345</v>
      </c>
      <c r="G213" s="10"/>
    </row>
    <row r="214" spans="2:7" ht="24" x14ac:dyDescent="0.55000000000000004">
      <c r="B214" s="13">
        <v>209</v>
      </c>
      <c r="C214" s="18"/>
      <c r="D214" s="14" t="s">
        <v>4236</v>
      </c>
      <c r="E214" s="12" t="s">
        <v>3407</v>
      </c>
      <c r="F214" s="6" t="s">
        <v>345</v>
      </c>
      <c r="G214" s="10"/>
    </row>
    <row r="215" spans="2:7" ht="24" x14ac:dyDescent="0.55000000000000004">
      <c r="B215" s="13">
        <v>210</v>
      </c>
      <c r="C215" s="18"/>
      <c r="D215" s="14" t="s">
        <v>4230</v>
      </c>
      <c r="E215" s="12" t="s">
        <v>3407</v>
      </c>
      <c r="F215" s="6" t="s">
        <v>345</v>
      </c>
      <c r="G215" s="10"/>
    </row>
    <row r="216" spans="2:7" ht="24" x14ac:dyDescent="0.55000000000000004">
      <c r="B216" s="13">
        <v>211</v>
      </c>
      <c r="C216" s="18"/>
      <c r="D216" s="14" t="s">
        <v>4237</v>
      </c>
      <c r="E216" s="12" t="s">
        <v>3407</v>
      </c>
      <c r="F216" s="6" t="s">
        <v>345</v>
      </c>
      <c r="G216" s="10"/>
    </row>
    <row r="217" spans="2:7" ht="24" x14ac:dyDescent="0.55000000000000004">
      <c r="B217" s="13">
        <v>212</v>
      </c>
      <c r="C217" s="18"/>
      <c r="D217" s="14" t="s">
        <v>4238</v>
      </c>
      <c r="E217" s="12" t="s">
        <v>3414</v>
      </c>
      <c r="F217" s="6" t="s">
        <v>345</v>
      </c>
      <c r="G217" s="10"/>
    </row>
    <row r="218" spans="2:7" ht="24" x14ac:dyDescent="0.55000000000000004">
      <c r="B218" s="13">
        <v>213</v>
      </c>
      <c r="C218" s="18"/>
      <c r="D218" s="14" t="s">
        <v>4231</v>
      </c>
      <c r="E218" s="11" t="s">
        <v>3417</v>
      </c>
      <c r="F218" s="6" t="s">
        <v>3418</v>
      </c>
      <c r="G218" s="10"/>
    </row>
    <row r="219" spans="2:7" ht="24" x14ac:dyDescent="0.55000000000000004">
      <c r="B219" s="13">
        <v>214</v>
      </c>
      <c r="C219" s="18"/>
      <c r="D219" s="14" t="s">
        <v>3420</v>
      </c>
      <c r="E219" s="12" t="s">
        <v>3344</v>
      </c>
      <c r="F219" s="6" t="s">
        <v>810</v>
      </c>
      <c r="G219" s="10"/>
    </row>
    <row r="220" spans="2:7" ht="24" x14ac:dyDescent="0.55000000000000004">
      <c r="B220" s="13">
        <v>215</v>
      </c>
      <c r="C220" s="18"/>
      <c r="D220" s="14" t="s">
        <v>3423</v>
      </c>
      <c r="E220" s="12" t="s">
        <v>3407</v>
      </c>
      <c r="F220" s="6" t="s">
        <v>94</v>
      </c>
      <c r="G220" s="10"/>
    </row>
    <row r="221" spans="2:7" ht="24" x14ac:dyDescent="0.55000000000000004">
      <c r="B221" s="13">
        <v>216</v>
      </c>
      <c r="C221" s="18"/>
      <c r="D221" s="14" t="s">
        <v>3426</v>
      </c>
      <c r="E221" s="12" t="s">
        <v>3427</v>
      </c>
      <c r="F221" s="6" t="s">
        <v>94</v>
      </c>
      <c r="G221" s="10"/>
    </row>
    <row r="222" spans="2:7" ht="24" x14ac:dyDescent="0.55000000000000004">
      <c r="B222" s="13">
        <v>217</v>
      </c>
      <c r="C222" s="18"/>
      <c r="D222" s="14" t="s">
        <v>3430</v>
      </c>
      <c r="E222" s="12" t="s">
        <v>3431</v>
      </c>
      <c r="F222" s="6" t="s">
        <v>3433</v>
      </c>
      <c r="G222" s="10"/>
    </row>
    <row r="223" spans="2:7" ht="24" x14ac:dyDescent="0.55000000000000004">
      <c r="B223" s="13">
        <v>218</v>
      </c>
      <c r="C223" s="18"/>
      <c r="D223" s="14" t="s">
        <v>3435</v>
      </c>
      <c r="E223" s="12" t="s">
        <v>3436</v>
      </c>
      <c r="F223" s="6" t="s">
        <v>94</v>
      </c>
      <c r="G223" s="10"/>
    </row>
    <row r="224" spans="2:7" ht="24" x14ac:dyDescent="0.55000000000000004">
      <c r="B224" s="13">
        <v>219</v>
      </c>
      <c r="C224" s="18"/>
      <c r="D224" s="14" t="s">
        <v>3439</v>
      </c>
      <c r="E224" s="12" t="s">
        <v>3440</v>
      </c>
      <c r="F224" s="6" t="s">
        <v>18</v>
      </c>
      <c r="G224" s="10"/>
    </row>
    <row r="225" spans="2:7" ht="24" x14ac:dyDescent="0.55000000000000004">
      <c r="B225" s="13">
        <v>220</v>
      </c>
      <c r="C225" s="18"/>
      <c r="D225" s="14" t="s">
        <v>3444</v>
      </c>
      <c r="E225" s="11" t="s">
        <v>3916</v>
      </c>
      <c r="F225" s="6" t="s">
        <v>44</v>
      </c>
      <c r="G225" s="10"/>
    </row>
    <row r="226" spans="2:7" ht="24" x14ac:dyDescent="0.55000000000000004">
      <c r="B226" s="13">
        <v>221</v>
      </c>
      <c r="C226" s="18"/>
      <c r="D226" s="14" t="s">
        <v>3448</v>
      </c>
      <c r="E226" s="11" t="s">
        <v>3449</v>
      </c>
      <c r="F226" s="6" t="s">
        <v>473</v>
      </c>
      <c r="G226" s="10"/>
    </row>
    <row r="227" spans="2:7" ht="24" x14ac:dyDescent="0.55000000000000004">
      <c r="B227" s="13">
        <v>222</v>
      </c>
      <c r="C227" s="18"/>
      <c r="D227" s="14" t="s">
        <v>3452</v>
      </c>
      <c r="E227" s="11" t="s">
        <v>3896</v>
      </c>
      <c r="F227" s="6" t="s">
        <v>767</v>
      </c>
      <c r="G227" s="10"/>
    </row>
    <row r="228" spans="2:7" ht="24" x14ac:dyDescent="0.55000000000000004">
      <c r="B228" s="13">
        <v>223</v>
      </c>
      <c r="C228" s="18"/>
      <c r="D228" s="14" t="s">
        <v>3455</v>
      </c>
      <c r="E228" s="11" t="s">
        <v>3938</v>
      </c>
      <c r="F228" s="6" t="s">
        <v>3458</v>
      </c>
      <c r="G228" s="10"/>
    </row>
    <row r="229" spans="2:7" ht="24" x14ac:dyDescent="0.55000000000000004">
      <c r="B229" s="13">
        <v>224</v>
      </c>
      <c r="C229" s="18"/>
      <c r="D229" s="14" t="s">
        <v>3460</v>
      </c>
      <c r="E229" s="11" t="s">
        <v>3959</v>
      </c>
      <c r="F229" s="6" t="s">
        <v>3397</v>
      </c>
      <c r="G229" s="10"/>
    </row>
    <row r="230" spans="2:7" ht="24" x14ac:dyDescent="0.55000000000000004">
      <c r="B230" s="13">
        <v>225</v>
      </c>
      <c r="C230" s="17"/>
      <c r="D230" s="14" t="s">
        <v>3464</v>
      </c>
      <c r="E230" s="11" t="s">
        <v>3960</v>
      </c>
      <c r="F230" s="6" t="s">
        <v>345</v>
      </c>
      <c r="G230" s="10"/>
    </row>
    <row r="231" spans="2:7" ht="24" x14ac:dyDescent="0.55000000000000004">
      <c r="B231" s="13">
        <v>226</v>
      </c>
      <c r="C231" s="18" t="s">
        <v>3776</v>
      </c>
      <c r="D231" s="14" t="s">
        <v>3469</v>
      </c>
      <c r="E231" s="11" t="s">
        <v>2834</v>
      </c>
      <c r="F231" s="6" t="s">
        <v>94</v>
      </c>
      <c r="G231" s="10"/>
    </row>
    <row r="232" spans="2:7" ht="24" x14ac:dyDescent="0.55000000000000004">
      <c r="B232" s="13">
        <v>227</v>
      </c>
      <c r="C232" s="18"/>
      <c r="D232" s="14" t="s">
        <v>3472</v>
      </c>
      <c r="E232" s="11" t="s">
        <v>3961</v>
      </c>
      <c r="F232" s="6" t="s">
        <v>2588</v>
      </c>
      <c r="G232" s="10"/>
    </row>
    <row r="233" spans="2:7" ht="24" x14ac:dyDescent="0.55000000000000004">
      <c r="B233" s="13">
        <v>228</v>
      </c>
      <c r="C233" s="18"/>
      <c r="D233" s="14" t="s">
        <v>3476</v>
      </c>
      <c r="E233" s="11" t="s">
        <v>2324</v>
      </c>
      <c r="F233" s="6" t="s">
        <v>345</v>
      </c>
      <c r="G233" s="10"/>
    </row>
    <row r="234" spans="2:7" ht="24" x14ac:dyDescent="0.55000000000000004">
      <c r="B234" s="13">
        <v>229</v>
      </c>
      <c r="C234" s="18"/>
      <c r="D234" s="14" t="s">
        <v>3479</v>
      </c>
      <c r="E234" s="11" t="s">
        <v>3962</v>
      </c>
      <c r="F234" s="6" t="s">
        <v>345</v>
      </c>
      <c r="G234" s="10"/>
    </row>
    <row r="235" spans="2:7" ht="24" x14ac:dyDescent="0.55000000000000004">
      <c r="B235" s="13">
        <v>230</v>
      </c>
      <c r="C235" s="18"/>
      <c r="D235" s="14" t="s">
        <v>3483</v>
      </c>
      <c r="E235" s="11" t="s">
        <v>3431</v>
      </c>
      <c r="F235" s="6" t="s">
        <v>1606</v>
      </c>
      <c r="G235" s="10"/>
    </row>
    <row r="236" spans="2:7" ht="24" x14ac:dyDescent="0.55000000000000004">
      <c r="B236" s="13">
        <v>231</v>
      </c>
      <c r="C236" s="18"/>
      <c r="D236" s="14" t="s">
        <v>3486</v>
      </c>
      <c r="E236" s="12" t="s">
        <v>3487</v>
      </c>
      <c r="F236" s="6" t="s">
        <v>984</v>
      </c>
      <c r="G236" s="10"/>
    </row>
    <row r="237" spans="2:7" ht="24" x14ac:dyDescent="0.55000000000000004">
      <c r="B237" s="13">
        <v>232</v>
      </c>
      <c r="C237" s="18"/>
      <c r="D237" s="14" t="s">
        <v>3489</v>
      </c>
      <c r="E237" s="11" t="s">
        <v>3963</v>
      </c>
      <c r="F237" s="6" t="s">
        <v>3492</v>
      </c>
      <c r="G237" s="10"/>
    </row>
    <row r="238" spans="2:7" ht="24" x14ac:dyDescent="0.55000000000000004">
      <c r="B238" s="13">
        <v>233</v>
      </c>
      <c r="C238" s="18"/>
      <c r="D238" s="14" t="s">
        <v>3494</v>
      </c>
      <c r="E238" s="11" t="s">
        <v>3940</v>
      </c>
      <c r="F238" s="6" t="s">
        <v>94</v>
      </c>
      <c r="G238" s="10"/>
    </row>
    <row r="239" spans="2:7" ht="24" x14ac:dyDescent="0.55000000000000004">
      <c r="B239" s="13">
        <v>234</v>
      </c>
      <c r="C239" s="18"/>
      <c r="D239" s="14" t="s">
        <v>3496</v>
      </c>
      <c r="E239" s="11" t="s">
        <v>3436</v>
      </c>
      <c r="F239" s="6" t="s">
        <v>3498</v>
      </c>
      <c r="G239" s="10"/>
    </row>
    <row r="240" spans="2:7" ht="24" x14ac:dyDescent="0.55000000000000004">
      <c r="B240" s="13">
        <v>235</v>
      </c>
      <c r="C240" s="18"/>
      <c r="D240" s="14" t="s">
        <v>3500</v>
      </c>
      <c r="E240" s="12" t="s">
        <v>3501</v>
      </c>
      <c r="F240" s="6" t="s">
        <v>3502</v>
      </c>
      <c r="G240" s="10"/>
    </row>
    <row r="241" spans="2:7" ht="24" x14ac:dyDescent="0.55000000000000004">
      <c r="B241" s="13">
        <v>236</v>
      </c>
      <c r="C241" s="18"/>
      <c r="D241" s="14" t="s">
        <v>3504</v>
      </c>
      <c r="E241" s="11" t="s">
        <v>3964</v>
      </c>
      <c r="F241" s="6" t="s">
        <v>345</v>
      </c>
      <c r="G241" s="10"/>
    </row>
    <row r="242" spans="2:7" ht="24" x14ac:dyDescent="0.55000000000000004">
      <c r="B242" s="13">
        <v>237</v>
      </c>
      <c r="C242" s="18"/>
      <c r="D242" s="14" t="s">
        <v>3508</v>
      </c>
      <c r="E242" s="11" t="s">
        <v>3965</v>
      </c>
      <c r="F242" s="6" t="s">
        <v>345</v>
      </c>
      <c r="G242" s="10"/>
    </row>
    <row r="243" spans="2:7" ht="24" x14ac:dyDescent="0.55000000000000004">
      <c r="B243" s="13">
        <v>238</v>
      </c>
      <c r="C243" s="18"/>
      <c r="D243" s="14" t="s">
        <v>3513</v>
      </c>
      <c r="E243" s="11" t="s">
        <v>47</v>
      </c>
      <c r="F243" s="6" t="s">
        <v>47</v>
      </c>
      <c r="G243" s="10"/>
    </row>
    <row r="244" spans="2:7" ht="24" x14ac:dyDescent="0.55000000000000004">
      <c r="B244" s="13">
        <v>239</v>
      </c>
      <c r="C244" s="18"/>
      <c r="D244" s="14" t="s">
        <v>3717</v>
      </c>
      <c r="E244" s="11" t="s">
        <v>3896</v>
      </c>
      <c r="F244" s="6" t="s">
        <v>767</v>
      </c>
      <c r="G244" s="10"/>
    </row>
    <row r="245" spans="2:7" ht="24" x14ac:dyDescent="0.55000000000000004">
      <c r="B245" s="13">
        <v>240</v>
      </c>
      <c r="C245" s="17"/>
      <c r="D245" s="14" t="s">
        <v>3723</v>
      </c>
      <c r="E245" s="11" t="s">
        <v>3900</v>
      </c>
      <c r="F245" s="6" t="s">
        <v>94</v>
      </c>
      <c r="G245" s="10"/>
    </row>
    <row r="246" spans="2:7" ht="24" x14ac:dyDescent="0.55000000000000004">
      <c r="B246" s="13">
        <v>241</v>
      </c>
      <c r="C246" s="16" t="s">
        <v>3778</v>
      </c>
      <c r="D246" s="14" t="s">
        <v>230</v>
      </c>
      <c r="E246" s="11" t="s">
        <v>3966</v>
      </c>
      <c r="F246" s="6" t="s">
        <v>18</v>
      </c>
      <c r="G246" s="10"/>
    </row>
    <row r="247" spans="2:7" ht="24" x14ac:dyDescent="0.55000000000000004">
      <c r="B247" s="13">
        <v>242</v>
      </c>
      <c r="C247" s="18"/>
      <c r="D247" s="14" t="s">
        <v>236</v>
      </c>
      <c r="E247" s="11" t="s">
        <v>3966</v>
      </c>
      <c r="F247" s="6" t="s">
        <v>18</v>
      </c>
      <c r="G247" s="10"/>
    </row>
    <row r="248" spans="2:7" ht="24" x14ac:dyDescent="0.55000000000000004">
      <c r="B248" s="13">
        <v>243</v>
      </c>
      <c r="C248" s="18"/>
      <c r="D248" s="14" t="s">
        <v>239</v>
      </c>
      <c r="E248" s="11" t="s">
        <v>3966</v>
      </c>
      <c r="F248" s="6" t="s">
        <v>18</v>
      </c>
      <c r="G248" s="10"/>
    </row>
    <row r="249" spans="2:7" ht="24" x14ac:dyDescent="0.55000000000000004">
      <c r="B249" s="13">
        <v>244</v>
      </c>
      <c r="C249" s="18"/>
      <c r="D249" s="14" t="s">
        <v>242</v>
      </c>
      <c r="E249" s="11" t="s">
        <v>3966</v>
      </c>
      <c r="F249" s="6" t="s">
        <v>18</v>
      </c>
      <c r="G249" s="10"/>
    </row>
    <row r="250" spans="2:7" ht="24" x14ac:dyDescent="0.55000000000000004">
      <c r="B250" s="13">
        <v>245</v>
      </c>
      <c r="C250" s="18"/>
      <c r="D250" s="14" t="s">
        <v>245</v>
      </c>
      <c r="E250" s="11" t="s">
        <v>3966</v>
      </c>
      <c r="F250" s="6" t="s">
        <v>18</v>
      </c>
      <c r="G250" s="10"/>
    </row>
    <row r="251" spans="2:7" ht="24" x14ac:dyDescent="0.55000000000000004">
      <c r="B251" s="13">
        <v>246</v>
      </c>
      <c r="C251" s="18"/>
      <c r="D251" s="14" t="s">
        <v>247</v>
      </c>
      <c r="E251" s="11" t="s">
        <v>3966</v>
      </c>
      <c r="F251" s="6" t="s">
        <v>18</v>
      </c>
      <c r="G251" s="10"/>
    </row>
    <row r="252" spans="2:7" ht="24" x14ac:dyDescent="0.55000000000000004">
      <c r="B252" s="13">
        <v>247</v>
      </c>
      <c r="C252" s="18"/>
      <c r="D252" s="14" t="s">
        <v>251</v>
      </c>
      <c r="E252" s="11" t="s">
        <v>3966</v>
      </c>
      <c r="F252" s="6" t="s">
        <v>18</v>
      </c>
      <c r="G252" s="10"/>
    </row>
    <row r="253" spans="2:7" ht="24" x14ac:dyDescent="0.55000000000000004">
      <c r="B253" s="13">
        <v>248</v>
      </c>
      <c r="C253" s="18"/>
      <c r="D253" s="14" t="s">
        <v>254</v>
      </c>
      <c r="E253" s="11" t="s">
        <v>3902</v>
      </c>
      <c r="F253" s="6" t="s">
        <v>18</v>
      </c>
      <c r="G253" s="10"/>
    </row>
    <row r="254" spans="2:7" ht="24" x14ac:dyDescent="0.55000000000000004">
      <c r="B254" s="13">
        <v>249</v>
      </c>
      <c r="C254" s="18"/>
      <c r="D254" s="14" t="s">
        <v>258</v>
      </c>
      <c r="E254" s="11" t="s">
        <v>3966</v>
      </c>
      <c r="F254" s="6" t="s">
        <v>18</v>
      </c>
      <c r="G254" s="10"/>
    </row>
    <row r="255" spans="2:7" ht="24" x14ac:dyDescent="0.55000000000000004">
      <c r="B255" s="13">
        <v>250</v>
      </c>
      <c r="C255" s="18"/>
      <c r="D255" s="14" t="s">
        <v>262</v>
      </c>
      <c r="E255" s="11" t="s">
        <v>3967</v>
      </c>
      <c r="F255" s="6" t="s">
        <v>18</v>
      </c>
      <c r="G255" s="10"/>
    </row>
    <row r="256" spans="2:7" ht="24" x14ac:dyDescent="0.55000000000000004">
      <c r="B256" s="13">
        <v>251</v>
      </c>
      <c r="C256" s="18"/>
      <c r="D256" s="14" t="s">
        <v>266</v>
      </c>
      <c r="E256" s="11" t="s">
        <v>3968</v>
      </c>
      <c r="F256" s="6" t="s">
        <v>18</v>
      </c>
      <c r="G256" s="10"/>
    </row>
    <row r="257" spans="2:7" ht="24" x14ac:dyDescent="0.55000000000000004">
      <c r="B257" s="13">
        <v>252</v>
      </c>
      <c r="C257" s="18"/>
      <c r="D257" s="14" t="s">
        <v>271</v>
      </c>
      <c r="E257" s="11" t="s">
        <v>3968</v>
      </c>
      <c r="F257" s="6" t="s">
        <v>18</v>
      </c>
      <c r="G257" s="10"/>
    </row>
    <row r="258" spans="2:7" ht="24" x14ac:dyDescent="0.55000000000000004">
      <c r="B258" s="13">
        <v>253</v>
      </c>
      <c r="C258" s="18"/>
      <c r="D258" s="14" t="s">
        <v>275</v>
      </c>
      <c r="E258" s="11" t="s">
        <v>3968</v>
      </c>
      <c r="F258" s="6" t="s">
        <v>18</v>
      </c>
      <c r="G258" s="10"/>
    </row>
    <row r="259" spans="2:7" ht="24" x14ac:dyDescent="0.55000000000000004">
      <c r="B259" s="13">
        <v>254</v>
      </c>
      <c r="C259" s="18"/>
      <c r="D259" s="14" t="s">
        <v>278</v>
      </c>
      <c r="E259" s="11" t="s">
        <v>3968</v>
      </c>
      <c r="F259" s="6" t="s">
        <v>18</v>
      </c>
      <c r="G259" s="10"/>
    </row>
    <row r="260" spans="2:7" ht="24" x14ac:dyDescent="0.55000000000000004">
      <c r="B260" s="13">
        <v>255</v>
      </c>
      <c r="C260" s="18"/>
      <c r="D260" s="14" t="s">
        <v>281</v>
      </c>
      <c r="E260" s="11" t="s">
        <v>3969</v>
      </c>
      <c r="F260" s="6" t="s">
        <v>18</v>
      </c>
      <c r="G260" s="10"/>
    </row>
    <row r="261" spans="2:7" ht="24" x14ac:dyDescent="0.55000000000000004">
      <c r="B261" s="13">
        <v>256</v>
      </c>
      <c r="C261" s="18"/>
      <c r="D261" s="14" t="s">
        <v>285</v>
      </c>
      <c r="E261" s="11" t="s">
        <v>3902</v>
      </c>
      <c r="F261" s="6" t="s">
        <v>18</v>
      </c>
      <c r="G261" s="10"/>
    </row>
    <row r="262" spans="2:7" ht="24" x14ac:dyDescent="0.55000000000000004">
      <c r="B262" s="13">
        <v>257</v>
      </c>
      <c r="C262" s="18"/>
      <c r="D262" s="14" t="s">
        <v>289</v>
      </c>
      <c r="E262" s="11" t="s">
        <v>3902</v>
      </c>
      <c r="F262" s="6" t="s">
        <v>18</v>
      </c>
      <c r="G262" s="10"/>
    </row>
    <row r="263" spans="2:7" ht="24" x14ac:dyDescent="0.55000000000000004">
      <c r="B263" s="13">
        <v>258</v>
      </c>
      <c r="C263" s="18"/>
      <c r="D263" s="14" t="s">
        <v>293</v>
      </c>
      <c r="E263" s="11" t="s">
        <v>3970</v>
      </c>
      <c r="F263" s="6" t="s">
        <v>18</v>
      </c>
      <c r="G263" s="10"/>
    </row>
    <row r="264" spans="2:7" ht="24" x14ac:dyDescent="0.55000000000000004">
      <c r="B264" s="13">
        <v>259</v>
      </c>
      <c r="C264" s="18"/>
      <c r="D264" s="14" t="s">
        <v>297</v>
      </c>
      <c r="E264" s="12" t="s">
        <v>298</v>
      </c>
      <c r="F264" s="6" t="s">
        <v>155</v>
      </c>
      <c r="G264" s="10"/>
    </row>
    <row r="265" spans="2:7" ht="24" x14ac:dyDescent="0.55000000000000004">
      <c r="B265" s="13">
        <v>260</v>
      </c>
      <c r="C265" s="18"/>
      <c r="D265" s="14" t="s">
        <v>302</v>
      </c>
      <c r="E265" s="11" t="s">
        <v>3971</v>
      </c>
      <c r="F265" s="6" t="s">
        <v>18</v>
      </c>
      <c r="G265" s="10"/>
    </row>
    <row r="266" spans="2:7" ht="24" x14ac:dyDescent="0.55000000000000004">
      <c r="B266" s="13">
        <v>261</v>
      </c>
      <c r="C266" s="18"/>
      <c r="D266" s="14" t="s">
        <v>306</v>
      </c>
      <c r="E266" s="11" t="s">
        <v>3971</v>
      </c>
      <c r="F266" s="6" t="s">
        <v>18</v>
      </c>
      <c r="G266" s="10"/>
    </row>
    <row r="267" spans="2:7" ht="24" x14ac:dyDescent="0.55000000000000004">
      <c r="B267" s="13">
        <v>262</v>
      </c>
      <c r="C267" s="18"/>
      <c r="D267" s="14" t="s">
        <v>308</v>
      </c>
      <c r="E267" s="11" t="s">
        <v>3972</v>
      </c>
      <c r="F267" s="6" t="s">
        <v>18</v>
      </c>
      <c r="G267" s="10"/>
    </row>
    <row r="268" spans="2:7" ht="24" x14ac:dyDescent="0.55000000000000004">
      <c r="B268" s="13">
        <v>263</v>
      </c>
      <c r="C268" s="18"/>
      <c r="D268" s="14" t="s">
        <v>312</v>
      </c>
      <c r="E268" s="11" t="s">
        <v>3972</v>
      </c>
      <c r="F268" s="6" t="s">
        <v>18</v>
      </c>
      <c r="G268" s="10"/>
    </row>
    <row r="269" spans="2:7" ht="24" x14ac:dyDescent="0.55000000000000004">
      <c r="B269" s="13">
        <v>264</v>
      </c>
      <c r="C269" s="18"/>
      <c r="D269" s="14" t="s">
        <v>314</v>
      </c>
      <c r="E269" s="11" t="s">
        <v>3973</v>
      </c>
      <c r="F269" s="6" t="s">
        <v>317</v>
      </c>
      <c r="G269" s="10"/>
    </row>
    <row r="270" spans="2:7" ht="24" x14ac:dyDescent="0.55000000000000004">
      <c r="B270" s="13">
        <v>265</v>
      </c>
      <c r="C270" s="18"/>
      <c r="D270" s="14" t="s">
        <v>319</v>
      </c>
      <c r="E270" s="11" t="s">
        <v>3974</v>
      </c>
      <c r="F270" s="6" t="s">
        <v>322</v>
      </c>
      <c r="G270" s="10"/>
    </row>
    <row r="271" spans="2:7" ht="24" x14ac:dyDescent="0.55000000000000004">
      <c r="B271" s="13">
        <v>266</v>
      </c>
      <c r="C271" s="18"/>
      <c r="D271" s="14" t="s">
        <v>324</v>
      </c>
      <c r="E271" s="12" t="s">
        <v>326</v>
      </c>
      <c r="F271" s="6" t="s">
        <v>329</v>
      </c>
      <c r="G271" s="10"/>
    </row>
    <row r="272" spans="2:7" ht="24" x14ac:dyDescent="0.55000000000000004">
      <c r="B272" s="13">
        <v>267</v>
      </c>
      <c r="C272" s="18"/>
      <c r="D272" s="14" t="s">
        <v>331</v>
      </c>
      <c r="E272" s="11" t="s">
        <v>47</v>
      </c>
      <c r="F272" s="6" t="s">
        <v>317</v>
      </c>
      <c r="G272" s="10"/>
    </row>
    <row r="273" spans="2:7" ht="24" x14ac:dyDescent="0.55000000000000004">
      <c r="B273" s="13">
        <v>268</v>
      </c>
      <c r="C273" s="18"/>
      <c r="D273" s="14" t="s">
        <v>334</v>
      </c>
      <c r="E273" s="11" t="s">
        <v>3968</v>
      </c>
      <c r="F273" s="6" t="s">
        <v>47</v>
      </c>
      <c r="G273" s="10"/>
    </row>
    <row r="274" spans="2:7" ht="24" x14ac:dyDescent="0.55000000000000004">
      <c r="B274" s="13">
        <v>269</v>
      </c>
      <c r="C274" s="18"/>
      <c r="D274" s="14" t="s">
        <v>337</v>
      </c>
      <c r="E274" s="11" t="s">
        <v>3975</v>
      </c>
      <c r="F274" s="6" t="s">
        <v>341</v>
      </c>
      <c r="G274" s="10"/>
    </row>
    <row r="275" spans="2:7" ht="24" x14ac:dyDescent="0.55000000000000004">
      <c r="B275" s="13">
        <v>270</v>
      </c>
      <c r="C275" s="17"/>
      <c r="D275" s="14" t="s">
        <v>343</v>
      </c>
      <c r="E275" s="11" t="s">
        <v>3966</v>
      </c>
      <c r="F275" s="6" t="s">
        <v>345</v>
      </c>
      <c r="G275" s="10"/>
    </row>
    <row r="276" spans="2:7" ht="24" x14ac:dyDescent="0.55000000000000004">
      <c r="B276" s="13">
        <v>271</v>
      </c>
      <c r="C276" s="7" t="s">
        <v>3780</v>
      </c>
      <c r="D276" s="14" t="s">
        <v>347</v>
      </c>
      <c r="E276" s="12" t="s">
        <v>348</v>
      </c>
      <c r="F276" s="6" t="s">
        <v>351</v>
      </c>
      <c r="G276" s="10"/>
    </row>
    <row r="277" spans="2:7" ht="24" x14ac:dyDescent="0.55000000000000004">
      <c r="B277" s="13">
        <v>272</v>
      </c>
      <c r="C277" s="16" t="s">
        <v>3782</v>
      </c>
      <c r="D277" s="14" t="s">
        <v>353</v>
      </c>
      <c r="E277" s="11" t="s">
        <v>47</v>
      </c>
      <c r="F277" s="6" t="s">
        <v>18</v>
      </c>
      <c r="G277" s="10"/>
    </row>
    <row r="278" spans="2:7" ht="24" x14ac:dyDescent="0.55000000000000004">
      <c r="B278" s="13">
        <v>273</v>
      </c>
      <c r="C278" s="18"/>
      <c r="D278" s="14" t="s">
        <v>357</v>
      </c>
      <c r="E278" s="11" t="s">
        <v>3976</v>
      </c>
      <c r="F278" s="6" t="s">
        <v>18</v>
      </c>
      <c r="G278" s="10"/>
    </row>
    <row r="279" spans="2:7" ht="24" x14ac:dyDescent="0.55000000000000004">
      <c r="B279" s="13">
        <v>274</v>
      </c>
      <c r="C279" s="18"/>
      <c r="D279" s="14" t="s">
        <v>362</v>
      </c>
      <c r="E279" s="11" t="s">
        <v>363</v>
      </c>
      <c r="F279" s="6" t="s">
        <v>18</v>
      </c>
      <c r="G279" s="10"/>
    </row>
    <row r="280" spans="2:7" ht="24" x14ac:dyDescent="0.55000000000000004">
      <c r="B280" s="13">
        <v>275</v>
      </c>
      <c r="C280" s="18"/>
      <c r="D280" s="14" t="s">
        <v>366</v>
      </c>
      <c r="E280" s="11" t="s">
        <v>47</v>
      </c>
      <c r="F280" s="6" t="s">
        <v>18</v>
      </c>
      <c r="G280" s="10"/>
    </row>
    <row r="281" spans="2:7" ht="24" x14ac:dyDescent="0.55000000000000004">
      <c r="B281" s="13">
        <v>276</v>
      </c>
      <c r="C281" s="18"/>
      <c r="D281" s="14" t="s">
        <v>371</v>
      </c>
      <c r="E281" s="11" t="s">
        <v>3977</v>
      </c>
      <c r="F281" s="6" t="s">
        <v>18</v>
      </c>
      <c r="G281" s="10"/>
    </row>
    <row r="282" spans="2:7" ht="24" x14ac:dyDescent="0.55000000000000004">
      <c r="B282" s="13">
        <v>277</v>
      </c>
      <c r="C282" s="18"/>
      <c r="D282" s="14" t="s">
        <v>375</v>
      </c>
      <c r="E282" s="11" t="s">
        <v>47</v>
      </c>
      <c r="F282" s="6" t="s">
        <v>18</v>
      </c>
      <c r="G282" s="10"/>
    </row>
    <row r="283" spans="2:7" ht="24" x14ac:dyDescent="0.55000000000000004">
      <c r="B283" s="13">
        <v>278</v>
      </c>
      <c r="C283" s="18"/>
      <c r="D283" s="14" t="s">
        <v>379</v>
      </c>
      <c r="E283" s="11" t="s">
        <v>47</v>
      </c>
      <c r="F283" s="6" t="s">
        <v>18</v>
      </c>
      <c r="G283" s="10"/>
    </row>
    <row r="284" spans="2:7" ht="24" x14ac:dyDescent="0.55000000000000004">
      <c r="B284" s="13">
        <v>279</v>
      </c>
      <c r="C284" s="18"/>
      <c r="D284" s="14" t="s">
        <v>383</v>
      </c>
      <c r="E284" s="11" t="s">
        <v>3978</v>
      </c>
      <c r="F284" s="6" t="s">
        <v>18</v>
      </c>
      <c r="G284" s="10"/>
    </row>
    <row r="285" spans="2:7" ht="24" x14ac:dyDescent="0.55000000000000004">
      <c r="B285" s="13">
        <v>280</v>
      </c>
      <c r="C285" s="18"/>
      <c r="D285" s="14" t="s">
        <v>388</v>
      </c>
      <c r="E285" s="11" t="s">
        <v>3978</v>
      </c>
      <c r="F285" s="6" t="s">
        <v>18</v>
      </c>
      <c r="G285" s="10"/>
    </row>
    <row r="286" spans="2:7" ht="24" x14ac:dyDescent="0.55000000000000004">
      <c r="B286" s="13">
        <v>281</v>
      </c>
      <c r="C286" s="18"/>
      <c r="D286" s="14" t="s">
        <v>391</v>
      </c>
      <c r="E286" s="11" t="s">
        <v>47</v>
      </c>
      <c r="F286" s="6" t="s">
        <v>18</v>
      </c>
      <c r="G286" s="10"/>
    </row>
    <row r="287" spans="2:7" ht="24" x14ac:dyDescent="0.55000000000000004">
      <c r="B287" s="13">
        <v>282</v>
      </c>
      <c r="C287" s="18"/>
      <c r="D287" s="14" t="s">
        <v>395</v>
      </c>
      <c r="E287" s="11" t="s">
        <v>47</v>
      </c>
      <c r="F287" s="6" t="s">
        <v>18</v>
      </c>
      <c r="G287" s="10"/>
    </row>
    <row r="288" spans="2:7" ht="24" x14ac:dyDescent="0.55000000000000004">
      <c r="B288" s="13">
        <v>283</v>
      </c>
      <c r="C288" s="18"/>
      <c r="D288" s="14" t="s">
        <v>398</v>
      </c>
      <c r="E288" s="11" t="s">
        <v>47</v>
      </c>
      <c r="F288" s="6" t="s">
        <v>47</v>
      </c>
      <c r="G288" s="10"/>
    </row>
    <row r="289" spans="2:7" ht="24" x14ac:dyDescent="0.55000000000000004">
      <c r="B289" s="13">
        <v>284</v>
      </c>
      <c r="C289" s="18"/>
      <c r="D289" s="14" t="s">
        <v>403</v>
      </c>
      <c r="E289" s="11" t="s">
        <v>3978</v>
      </c>
      <c r="F289" s="6" t="s">
        <v>384</v>
      </c>
      <c r="G289" s="10"/>
    </row>
    <row r="290" spans="2:7" ht="24" x14ac:dyDescent="0.55000000000000004">
      <c r="B290" s="13">
        <v>285</v>
      </c>
      <c r="C290" s="18"/>
      <c r="D290" s="14" t="s">
        <v>383</v>
      </c>
      <c r="E290" s="11" t="s">
        <v>3978</v>
      </c>
      <c r="F290" s="6" t="s">
        <v>18</v>
      </c>
      <c r="G290" s="10"/>
    </row>
    <row r="291" spans="2:7" ht="24" x14ac:dyDescent="0.55000000000000004">
      <c r="B291" s="13">
        <v>286</v>
      </c>
      <c r="C291" s="18"/>
      <c r="D291" s="14" t="s">
        <v>409</v>
      </c>
      <c r="E291" s="11" t="s">
        <v>3978</v>
      </c>
      <c r="F291" s="6" t="s">
        <v>18</v>
      </c>
      <c r="G291" s="10"/>
    </row>
    <row r="292" spans="2:7" ht="24" x14ac:dyDescent="0.55000000000000004">
      <c r="B292" s="13">
        <v>287</v>
      </c>
      <c r="C292" s="18"/>
      <c r="D292" s="14" t="s">
        <v>413</v>
      </c>
      <c r="E292" s="11" t="s">
        <v>3978</v>
      </c>
      <c r="F292" s="6" t="s">
        <v>18</v>
      </c>
      <c r="G292" s="10"/>
    </row>
    <row r="293" spans="2:7" ht="24" x14ac:dyDescent="0.55000000000000004">
      <c r="B293" s="13">
        <v>288</v>
      </c>
      <c r="C293" s="18"/>
      <c r="D293" s="14" t="s">
        <v>417</v>
      </c>
      <c r="E293" s="11" t="s">
        <v>463</v>
      </c>
      <c r="F293" s="6" t="s">
        <v>18</v>
      </c>
      <c r="G293" s="10"/>
    </row>
    <row r="294" spans="2:7" ht="24" x14ac:dyDescent="0.55000000000000004">
      <c r="B294" s="13">
        <v>289</v>
      </c>
      <c r="C294" s="18"/>
      <c r="D294" s="14" t="s">
        <v>422</v>
      </c>
      <c r="E294" s="11" t="s">
        <v>463</v>
      </c>
      <c r="F294" s="6" t="s">
        <v>18</v>
      </c>
      <c r="G294" s="10"/>
    </row>
    <row r="295" spans="2:7" ht="24" x14ac:dyDescent="0.55000000000000004">
      <c r="B295" s="13">
        <v>290</v>
      </c>
      <c r="C295" s="18"/>
      <c r="D295" s="14" t="s">
        <v>426</v>
      </c>
      <c r="E295" s="11" t="s">
        <v>3979</v>
      </c>
      <c r="F295" s="6" t="s">
        <v>18</v>
      </c>
      <c r="G295" s="10"/>
    </row>
    <row r="296" spans="2:7" ht="24" x14ac:dyDescent="0.55000000000000004">
      <c r="B296" s="13">
        <v>291</v>
      </c>
      <c r="C296" s="18"/>
      <c r="D296" s="14" t="s">
        <v>431</v>
      </c>
      <c r="E296" s="11" t="s">
        <v>3979</v>
      </c>
      <c r="F296" s="6" t="s">
        <v>18</v>
      </c>
      <c r="G296" s="10"/>
    </row>
    <row r="297" spans="2:7" ht="24" x14ac:dyDescent="0.55000000000000004">
      <c r="B297" s="13">
        <v>292</v>
      </c>
      <c r="C297" s="18"/>
      <c r="D297" s="14" t="s">
        <v>435</v>
      </c>
      <c r="E297" s="11" t="s">
        <v>3979</v>
      </c>
      <c r="F297" s="6" t="s">
        <v>18</v>
      </c>
      <c r="G297" s="10"/>
    </row>
    <row r="298" spans="2:7" ht="24" x14ac:dyDescent="0.55000000000000004">
      <c r="B298" s="13">
        <v>293</v>
      </c>
      <c r="C298" s="18"/>
      <c r="D298" s="14" t="s">
        <v>439</v>
      </c>
      <c r="E298" s="11" t="s">
        <v>47</v>
      </c>
      <c r="F298" s="6" t="s">
        <v>18</v>
      </c>
      <c r="G298" s="10"/>
    </row>
    <row r="299" spans="2:7" ht="24" x14ac:dyDescent="0.55000000000000004">
      <c r="B299" s="13">
        <v>294</v>
      </c>
      <c r="C299" s="18"/>
      <c r="D299" s="14" t="s">
        <v>443</v>
      </c>
      <c r="E299" s="11" t="s">
        <v>47</v>
      </c>
      <c r="F299" s="6" t="s">
        <v>18</v>
      </c>
      <c r="G299" s="10"/>
    </row>
    <row r="300" spans="2:7" ht="24" x14ac:dyDescent="0.55000000000000004">
      <c r="B300" s="13">
        <v>295</v>
      </c>
      <c r="C300" s="18"/>
      <c r="D300" s="14" t="s">
        <v>447</v>
      </c>
      <c r="E300" s="11" t="s">
        <v>47</v>
      </c>
      <c r="F300" s="6" t="s">
        <v>18</v>
      </c>
      <c r="G300" s="10"/>
    </row>
    <row r="301" spans="2:7" ht="24" x14ac:dyDescent="0.55000000000000004">
      <c r="B301" s="13">
        <v>296</v>
      </c>
      <c r="C301" s="18"/>
      <c r="D301" s="14" t="s">
        <v>451</v>
      </c>
      <c r="E301" s="11" t="s">
        <v>3980</v>
      </c>
      <c r="F301" s="6" t="s">
        <v>18</v>
      </c>
      <c r="G301" s="10"/>
    </row>
    <row r="302" spans="2:7" ht="24" x14ac:dyDescent="0.55000000000000004">
      <c r="B302" s="13">
        <v>297</v>
      </c>
      <c r="C302" s="18"/>
      <c r="D302" s="14" t="s">
        <v>457</v>
      </c>
      <c r="E302" s="11" t="s">
        <v>3981</v>
      </c>
      <c r="F302" s="6" t="s">
        <v>86</v>
      </c>
      <c r="G302" s="10"/>
    </row>
    <row r="303" spans="2:7" ht="24" x14ac:dyDescent="0.55000000000000004">
      <c r="B303" s="13">
        <v>298</v>
      </c>
      <c r="C303" s="18"/>
      <c r="D303" s="14" t="s">
        <v>462</v>
      </c>
      <c r="E303" s="12" t="s">
        <v>463</v>
      </c>
      <c r="F303" s="6" t="s">
        <v>18</v>
      </c>
      <c r="G303" s="10"/>
    </row>
    <row r="304" spans="2:7" ht="24" x14ac:dyDescent="0.55000000000000004">
      <c r="B304" s="13">
        <v>299</v>
      </c>
      <c r="C304" s="18"/>
      <c r="D304" s="14" t="s">
        <v>466</v>
      </c>
      <c r="E304" s="11" t="s">
        <v>3978</v>
      </c>
      <c r="F304" s="6" t="s">
        <v>468</v>
      </c>
      <c r="G304" s="10"/>
    </row>
    <row r="305" spans="2:7" ht="24" x14ac:dyDescent="0.55000000000000004">
      <c r="B305" s="13">
        <v>300</v>
      </c>
      <c r="C305" s="18"/>
      <c r="D305" s="14" t="s">
        <v>470</v>
      </c>
      <c r="E305" s="11" t="s">
        <v>3976</v>
      </c>
      <c r="F305" s="6" t="s">
        <v>473</v>
      </c>
      <c r="G305" s="10"/>
    </row>
    <row r="306" spans="2:7" ht="24" x14ac:dyDescent="0.55000000000000004">
      <c r="B306" s="13">
        <v>301</v>
      </c>
      <c r="C306" s="18"/>
      <c r="D306" s="14" t="s">
        <v>475</v>
      </c>
      <c r="E306" s="11" t="s">
        <v>3982</v>
      </c>
      <c r="F306" s="6" t="s">
        <v>478</v>
      </c>
      <c r="G306" s="10"/>
    </row>
    <row r="307" spans="2:7" ht="24" x14ac:dyDescent="0.55000000000000004">
      <c r="B307" s="13">
        <v>302</v>
      </c>
      <c r="C307" s="18"/>
      <c r="D307" s="14" t="s">
        <v>480</v>
      </c>
      <c r="E307" s="11" t="s">
        <v>3983</v>
      </c>
      <c r="F307" s="6" t="s">
        <v>483</v>
      </c>
      <c r="G307" s="10"/>
    </row>
    <row r="308" spans="2:7" ht="24" x14ac:dyDescent="0.55000000000000004">
      <c r="B308" s="13">
        <v>303</v>
      </c>
      <c r="C308" s="18"/>
      <c r="D308" s="14" t="s">
        <v>485</v>
      </c>
      <c r="E308" s="11" t="s">
        <v>3984</v>
      </c>
      <c r="F308" s="6" t="s">
        <v>489</v>
      </c>
      <c r="G308" s="10"/>
    </row>
    <row r="309" spans="2:7" ht="24" x14ac:dyDescent="0.55000000000000004">
      <c r="B309" s="13">
        <v>304</v>
      </c>
      <c r="C309" s="18"/>
      <c r="D309" s="14" t="s">
        <v>491</v>
      </c>
      <c r="E309" s="11" t="s">
        <v>3985</v>
      </c>
      <c r="F309" s="6" t="s">
        <v>494</v>
      </c>
      <c r="G309" s="10"/>
    </row>
    <row r="310" spans="2:7" ht="24" x14ac:dyDescent="0.55000000000000004">
      <c r="B310" s="13">
        <v>305</v>
      </c>
      <c r="C310" s="18"/>
      <c r="D310" s="14" t="s">
        <v>496</v>
      </c>
      <c r="E310" s="11" t="s">
        <v>47</v>
      </c>
      <c r="F310" s="6" t="s">
        <v>499</v>
      </c>
      <c r="G310" s="10"/>
    </row>
    <row r="311" spans="2:7" ht="24" x14ac:dyDescent="0.55000000000000004">
      <c r="B311" s="13">
        <v>306</v>
      </c>
      <c r="C311" s="18"/>
      <c r="D311" s="14" t="s">
        <v>501</v>
      </c>
      <c r="E311" s="11" t="s">
        <v>3979</v>
      </c>
      <c r="F311" s="6" t="s">
        <v>499</v>
      </c>
      <c r="G311" s="10"/>
    </row>
    <row r="312" spans="2:7" ht="24" x14ac:dyDescent="0.55000000000000004">
      <c r="B312" s="13">
        <v>307</v>
      </c>
      <c r="C312" s="18"/>
      <c r="D312" s="14" t="s">
        <v>504</v>
      </c>
      <c r="E312" s="11" t="s">
        <v>47</v>
      </c>
      <c r="F312" s="6" t="s">
        <v>499</v>
      </c>
      <c r="G312" s="10"/>
    </row>
    <row r="313" spans="2:7" ht="24" x14ac:dyDescent="0.55000000000000004">
      <c r="B313" s="13">
        <v>308</v>
      </c>
      <c r="C313" s="18"/>
      <c r="D313" s="14" t="s">
        <v>506</v>
      </c>
      <c r="E313" s="11" t="s">
        <v>47</v>
      </c>
      <c r="F313" s="6" t="s">
        <v>499</v>
      </c>
      <c r="G313" s="10"/>
    </row>
    <row r="314" spans="2:7" ht="24" x14ac:dyDescent="0.55000000000000004">
      <c r="B314" s="13">
        <v>309</v>
      </c>
      <c r="C314" s="18"/>
      <c r="D314" s="14" t="s">
        <v>509</v>
      </c>
      <c r="E314" s="11" t="s">
        <v>47</v>
      </c>
      <c r="F314" s="6" t="s">
        <v>499</v>
      </c>
      <c r="G314" s="10"/>
    </row>
    <row r="315" spans="2:7" ht="24" x14ac:dyDescent="0.55000000000000004">
      <c r="B315" s="13">
        <v>310</v>
      </c>
      <c r="C315" s="18"/>
      <c r="D315" s="14" t="s">
        <v>511</v>
      </c>
      <c r="E315" s="11" t="s">
        <v>47</v>
      </c>
      <c r="F315" s="6" t="s">
        <v>499</v>
      </c>
      <c r="G315" s="10"/>
    </row>
    <row r="316" spans="2:7" ht="24" x14ac:dyDescent="0.55000000000000004">
      <c r="B316" s="13">
        <v>311</v>
      </c>
      <c r="C316" s="18"/>
      <c r="D316" s="14" t="s">
        <v>515</v>
      </c>
      <c r="E316" s="11" t="s">
        <v>47</v>
      </c>
      <c r="F316" s="6" t="s">
        <v>499</v>
      </c>
      <c r="G316" s="10"/>
    </row>
    <row r="317" spans="2:7" ht="24" x14ac:dyDescent="0.55000000000000004">
      <c r="B317" s="13">
        <v>312</v>
      </c>
      <c r="C317" s="18"/>
      <c r="D317" s="14" t="s">
        <v>517</v>
      </c>
      <c r="E317" s="11" t="s">
        <v>47</v>
      </c>
      <c r="F317" s="6" t="s">
        <v>499</v>
      </c>
      <c r="G317" s="10"/>
    </row>
    <row r="318" spans="2:7" ht="24" x14ac:dyDescent="0.55000000000000004">
      <c r="B318" s="13">
        <v>313</v>
      </c>
      <c r="C318" s="17"/>
      <c r="D318" s="14" t="s">
        <v>520</v>
      </c>
      <c r="E318" s="11" t="s">
        <v>3986</v>
      </c>
      <c r="F318" s="6" t="s">
        <v>523</v>
      </c>
      <c r="G318" s="10"/>
    </row>
    <row r="319" spans="2:7" ht="24" x14ac:dyDescent="0.55000000000000004">
      <c r="B319" s="13">
        <v>314</v>
      </c>
      <c r="C319" s="16" t="s">
        <v>3784</v>
      </c>
      <c r="D319" s="14" t="s">
        <v>525</v>
      </c>
      <c r="E319" s="11" t="s">
        <v>47</v>
      </c>
      <c r="F319" s="6" t="s">
        <v>94</v>
      </c>
      <c r="G319" s="10"/>
    </row>
    <row r="320" spans="2:7" ht="24" x14ac:dyDescent="0.55000000000000004">
      <c r="B320" s="13">
        <v>315</v>
      </c>
      <c r="C320" s="17"/>
      <c r="D320" s="14" t="s">
        <v>529</v>
      </c>
      <c r="E320" s="11" t="s">
        <v>3987</v>
      </c>
      <c r="F320" s="6" t="s">
        <v>533</v>
      </c>
      <c r="G320" s="10"/>
    </row>
    <row r="321" spans="2:7" ht="24" x14ac:dyDescent="0.55000000000000004">
      <c r="B321" s="13">
        <v>316</v>
      </c>
      <c r="C321" s="19" t="s">
        <v>3786</v>
      </c>
      <c r="D321" s="14" t="s">
        <v>535</v>
      </c>
      <c r="E321" s="11" t="s">
        <v>3988</v>
      </c>
      <c r="F321" s="6" t="s">
        <v>18</v>
      </c>
      <c r="G321" s="10"/>
    </row>
    <row r="322" spans="2:7" ht="24" x14ac:dyDescent="0.55000000000000004">
      <c r="B322" s="13">
        <v>317</v>
      </c>
      <c r="C322" s="18"/>
      <c r="D322" s="14" t="s">
        <v>541</v>
      </c>
      <c r="E322" s="11" t="s">
        <v>3989</v>
      </c>
      <c r="F322" s="6" t="s">
        <v>18</v>
      </c>
      <c r="G322" s="10"/>
    </row>
    <row r="323" spans="2:7" ht="24" x14ac:dyDescent="0.55000000000000004">
      <c r="B323" s="13">
        <v>318</v>
      </c>
      <c r="C323" s="18"/>
      <c r="D323" s="14" t="s">
        <v>547</v>
      </c>
      <c r="E323" s="11" t="s">
        <v>3989</v>
      </c>
      <c r="F323" s="6" t="s">
        <v>18</v>
      </c>
      <c r="G323" s="10"/>
    </row>
    <row r="324" spans="2:7" ht="24" x14ac:dyDescent="0.55000000000000004">
      <c r="B324" s="13">
        <v>319</v>
      </c>
      <c r="C324" s="18"/>
      <c r="D324" s="14" t="s">
        <v>551</v>
      </c>
      <c r="E324" s="11" t="s">
        <v>47</v>
      </c>
      <c r="F324" s="6" t="s">
        <v>94</v>
      </c>
      <c r="G324" s="10"/>
    </row>
    <row r="325" spans="2:7" ht="24" x14ac:dyDescent="0.55000000000000004">
      <c r="B325" s="13">
        <v>320</v>
      </c>
      <c r="C325" s="17"/>
      <c r="D325" s="14" t="s">
        <v>553</v>
      </c>
      <c r="E325" s="11" t="s">
        <v>3990</v>
      </c>
      <c r="F325" s="6" t="s">
        <v>468</v>
      </c>
      <c r="G325" s="10"/>
    </row>
    <row r="326" spans="2:7" ht="24" x14ac:dyDescent="0.55000000000000004">
      <c r="B326" s="13">
        <v>321</v>
      </c>
      <c r="C326" s="16" t="s">
        <v>3788</v>
      </c>
      <c r="D326" s="14" t="s">
        <v>557</v>
      </c>
      <c r="E326" s="11" t="s">
        <v>3991</v>
      </c>
      <c r="F326" s="6" t="s">
        <v>18</v>
      </c>
      <c r="G326" s="10"/>
    </row>
    <row r="327" spans="2:7" ht="24" x14ac:dyDescent="0.55000000000000004">
      <c r="B327" s="13">
        <v>322</v>
      </c>
      <c r="C327" s="18"/>
      <c r="D327" s="14" t="s">
        <v>564</v>
      </c>
      <c r="E327" s="11" t="s">
        <v>3874</v>
      </c>
      <c r="F327" s="6" t="s">
        <v>18</v>
      </c>
      <c r="G327" s="10"/>
    </row>
    <row r="328" spans="2:7" ht="24" x14ac:dyDescent="0.55000000000000004">
      <c r="B328" s="13">
        <v>323</v>
      </c>
      <c r="C328" s="18"/>
      <c r="D328" s="14" t="s">
        <v>568</v>
      </c>
      <c r="E328" s="11" t="s">
        <v>570</v>
      </c>
      <c r="F328" s="6" t="s">
        <v>18</v>
      </c>
      <c r="G328" s="10"/>
    </row>
    <row r="329" spans="2:7" ht="24" x14ac:dyDescent="0.55000000000000004">
      <c r="B329" s="13">
        <v>324</v>
      </c>
      <c r="C329" s="18"/>
      <c r="D329" s="14" t="s">
        <v>574</v>
      </c>
      <c r="E329" s="11" t="s">
        <v>3992</v>
      </c>
      <c r="F329" s="6" t="s">
        <v>18</v>
      </c>
      <c r="G329" s="10"/>
    </row>
    <row r="330" spans="2:7" ht="24" x14ac:dyDescent="0.55000000000000004">
      <c r="B330" s="13">
        <v>325</v>
      </c>
      <c r="C330" s="18"/>
      <c r="D330" s="14" t="s">
        <v>579</v>
      </c>
      <c r="E330" s="11" t="s">
        <v>3993</v>
      </c>
      <c r="F330" s="6" t="s">
        <v>18</v>
      </c>
      <c r="G330" s="10"/>
    </row>
    <row r="331" spans="2:7" ht="24" x14ac:dyDescent="0.55000000000000004">
      <c r="B331" s="13">
        <v>326</v>
      </c>
      <c r="C331" s="18"/>
      <c r="D331" s="14" t="s">
        <v>584</v>
      </c>
      <c r="E331" s="11" t="s">
        <v>3994</v>
      </c>
      <c r="F331" s="6" t="s">
        <v>18</v>
      </c>
      <c r="G331" s="10"/>
    </row>
    <row r="332" spans="2:7" ht="24" x14ac:dyDescent="0.55000000000000004">
      <c r="B332" s="13">
        <v>327</v>
      </c>
      <c r="C332" s="18"/>
      <c r="D332" s="14" t="s">
        <v>590</v>
      </c>
      <c r="E332" s="11" t="s">
        <v>3995</v>
      </c>
      <c r="F332" s="6" t="s">
        <v>18</v>
      </c>
      <c r="G332" s="10"/>
    </row>
    <row r="333" spans="2:7" ht="24" x14ac:dyDescent="0.55000000000000004">
      <c r="B333" s="13">
        <v>328</v>
      </c>
      <c r="C333" s="18"/>
      <c r="D333" s="14" t="s">
        <v>595</v>
      </c>
      <c r="E333" s="11" t="s">
        <v>3996</v>
      </c>
      <c r="F333" s="6" t="s">
        <v>18</v>
      </c>
      <c r="G333" s="10"/>
    </row>
    <row r="334" spans="2:7" ht="24" x14ac:dyDescent="0.55000000000000004">
      <c r="B334" s="13">
        <v>329</v>
      </c>
      <c r="C334" s="18"/>
      <c r="D334" s="14" t="s">
        <v>601</v>
      </c>
      <c r="E334" s="11" t="s">
        <v>3997</v>
      </c>
      <c r="F334" s="6" t="s">
        <v>18</v>
      </c>
      <c r="G334" s="10"/>
    </row>
    <row r="335" spans="2:7" ht="24" x14ac:dyDescent="0.55000000000000004">
      <c r="B335" s="13">
        <v>330</v>
      </c>
      <c r="C335" s="18"/>
      <c r="D335" s="14" t="s">
        <v>606</v>
      </c>
      <c r="E335" s="11" t="s">
        <v>3998</v>
      </c>
      <c r="F335" s="6" t="s">
        <v>18</v>
      </c>
      <c r="G335" s="10"/>
    </row>
    <row r="336" spans="2:7" ht="24" x14ac:dyDescent="0.55000000000000004">
      <c r="B336" s="13">
        <v>331</v>
      </c>
      <c r="C336" s="18"/>
      <c r="D336" s="14" t="s">
        <v>610</v>
      </c>
      <c r="E336" s="11" t="s">
        <v>3999</v>
      </c>
      <c r="F336" s="6" t="s">
        <v>18</v>
      </c>
      <c r="G336" s="10"/>
    </row>
    <row r="337" spans="2:7" ht="24" x14ac:dyDescent="0.55000000000000004">
      <c r="B337" s="13">
        <v>332</v>
      </c>
      <c r="C337" s="18"/>
      <c r="D337" s="14" t="s">
        <v>615</v>
      </c>
      <c r="E337" s="11" t="s">
        <v>3999</v>
      </c>
      <c r="F337" s="6" t="s">
        <v>18</v>
      </c>
      <c r="G337" s="10"/>
    </row>
    <row r="338" spans="2:7" ht="24" x14ac:dyDescent="0.55000000000000004">
      <c r="B338" s="13">
        <v>333</v>
      </c>
      <c r="C338" s="18"/>
      <c r="D338" s="14" t="s">
        <v>619</v>
      </c>
      <c r="E338" s="11" t="s">
        <v>4000</v>
      </c>
      <c r="F338" s="6" t="s">
        <v>18</v>
      </c>
      <c r="G338" s="10"/>
    </row>
    <row r="339" spans="2:7" ht="24" x14ac:dyDescent="0.55000000000000004">
      <c r="B339" s="13">
        <v>334</v>
      </c>
      <c r="C339" s="18"/>
      <c r="D339" s="14" t="s">
        <v>625</v>
      </c>
      <c r="E339" s="11" t="s">
        <v>4000</v>
      </c>
      <c r="F339" s="6" t="s">
        <v>18</v>
      </c>
      <c r="G339" s="10"/>
    </row>
    <row r="340" spans="2:7" ht="24" x14ac:dyDescent="0.55000000000000004">
      <c r="B340" s="13">
        <v>335</v>
      </c>
      <c r="C340" s="18"/>
      <c r="D340" s="14" t="s">
        <v>628</v>
      </c>
      <c r="E340" s="11" t="s">
        <v>4001</v>
      </c>
      <c r="F340" s="6" t="s">
        <v>18</v>
      </c>
      <c r="G340" s="10"/>
    </row>
    <row r="341" spans="2:7" ht="24" x14ac:dyDescent="0.55000000000000004">
      <c r="B341" s="13">
        <v>336</v>
      </c>
      <c r="C341" s="18"/>
      <c r="D341" s="14" t="s">
        <v>632</v>
      </c>
      <c r="E341" s="11" t="s">
        <v>4002</v>
      </c>
      <c r="F341" s="6" t="s">
        <v>18</v>
      </c>
      <c r="G341" s="10"/>
    </row>
    <row r="342" spans="2:7" ht="24" x14ac:dyDescent="0.55000000000000004">
      <c r="B342" s="13">
        <v>337</v>
      </c>
      <c r="C342" s="18"/>
      <c r="D342" s="14" t="s">
        <v>637</v>
      </c>
      <c r="E342" s="11" t="s">
        <v>4003</v>
      </c>
      <c r="F342" s="6" t="s">
        <v>18</v>
      </c>
      <c r="G342" s="10"/>
    </row>
    <row r="343" spans="2:7" ht="24" x14ac:dyDescent="0.55000000000000004">
      <c r="B343" s="13">
        <v>338</v>
      </c>
      <c r="C343" s="18"/>
      <c r="D343" s="14" t="s">
        <v>641</v>
      </c>
      <c r="E343" s="11" t="s">
        <v>4003</v>
      </c>
      <c r="F343" s="6" t="s">
        <v>18</v>
      </c>
      <c r="G343" s="10"/>
    </row>
    <row r="344" spans="2:7" ht="24" x14ac:dyDescent="0.55000000000000004">
      <c r="B344" s="13">
        <v>339</v>
      </c>
      <c r="C344" s="18"/>
      <c r="D344" s="14" t="s">
        <v>644</v>
      </c>
      <c r="E344" s="11" t="s">
        <v>4003</v>
      </c>
      <c r="F344" s="6" t="s">
        <v>18</v>
      </c>
      <c r="G344" s="10"/>
    </row>
    <row r="345" spans="2:7" ht="24" x14ac:dyDescent="0.55000000000000004">
      <c r="B345" s="13">
        <v>340</v>
      </c>
      <c r="C345" s="18"/>
      <c r="D345" s="14" t="s">
        <v>648</v>
      </c>
      <c r="E345" s="11" t="s">
        <v>4003</v>
      </c>
      <c r="F345" s="6" t="s">
        <v>18</v>
      </c>
      <c r="G345" s="10"/>
    </row>
    <row r="346" spans="2:7" ht="24" x14ac:dyDescent="0.55000000000000004">
      <c r="B346" s="13">
        <v>341</v>
      </c>
      <c r="C346" s="18"/>
      <c r="D346" s="14" t="s">
        <v>653</v>
      </c>
      <c r="E346" s="11" t="s">
        <v>4004</v>
      </c>
      <c r="F346" s="6" t="s">
        <v>18</v>
      </c>
      <c r="G346" s="10"/>
    </row>
    <row r="347" spans="2:7" ht="24" x14ac:dyDescent="0.55000000000000004">
      <c r="B347" s="13">
        <v>342</v>
      </c>
      <c r="C347" s="18"/>
      <c r="D347" s="14" t="s">
        <v>658</v>
      </c>
      <c r="E347" s="11" t="s">
        <v>4005</v>
      </c>
      <c r="F347" s="6" t="s">
        <v>18</v>
      </c>
      <c r="G347" s="10"/>
    </row>
    <row r="348" spans="2:7" ht="24" x14ac:dyDescent="0.55000000000000004">
      <c r="B348" s="13">
        <v>343</v>
      </c>
      <c r="C348" s="18"/>
      <c r="D348" s="14" t="s">
        <v>664</v>
      </c>
      <c r="E348" s="11" t="s">
        <v>4005</v>
      </c>
      <c r="F348" s="6" t="s">
        <v>18</v>
      </c>
      <c r="G348" s="10"/>
    </row>
    <row r="349" spans="2:7" ht="24" x14ac:dyDescent="0.55000000000000004">
      <c r="B349" s="13">
        <v>344</v>
      </c>
      <c r="C349" s="18"/>
      <c r="D349" s="14" t="s">
        <v>667</v>
      </c>
      <c r="E349" s="11" t="s">
        <v>4006</v>
      </c>
      <c r="F349" s="6" t="s">
        <v>18</v>
      </c>
      <c r="G349" s="10"/>
    </row>
    <row r="350" spans="2:7" ht="24" x14ac:dyDescent="0.55000000000000004">
      <c r="B350" s="13">
        <v>345</v>
      </c>
      <c r="C350" s="18"/>
      <c r="D350" s="14" t="s">
        <v>671</v>
      </c>
      <c r="E350" s="11" t="s">
        <v>4006</v>
      </c>
      <c r="F350" s="6" t="s">
        <v>18</v>
      </c>
      <c r="G350" s="10"/>
    </row>
    <row r="351" spans="2:7" ht="24" x14ac:dyDescent="0.55000000000000004">
      <c r="B351" s="13">
        <v>346</v>
      </c>
      <c r="C351" s="18"/>
      <c r="D351" s="14" t="s">
        <v>676</v>
      </c>
      <c r="E351" s="11" t="s">
        <v>47</v>
      </c>
      <c r="F351" s="6" t="s">
        <v>18</v>
      </c>
      <c r="G351" s="10"/>
    </row>
    <row r="352" spans="2:7" ht="24" x14ac:dyDescent="0.55000000000000004">
      <c r="B352" s="13">
        <v>347</v>
      </c>
      <c r="C352" s="18"/>
      <c r="D352" s="14" t="s">
        <v>680</v>
      </c>
      <c r="E352" s="11" t="s">
        <v>4007</v>
      </c>
      <c r="F352" s="6" t="s">
        <v>18</v>
      </c>
      <c r="G352" s="10"/>
    </row>
    <row r="353" spans="2:7" ht="24" x14ac:dyDescent="0.55000000000000004">
      <c r="B353" s="13">
        <v>348</v>
      </c>
      <c r="C353" s="18"/>
      <c r="D353" s="14" t="s">
        <v>685</v>
      </c>
      <c r="E353" s="11" t="s">
        <v>4008</v>
      </c>
      <c r="F353" s="6" t="s">
        <v>18</v>
      </c>
      <c r="G353" s="10"/>
    </row>
    <row r="354" spans="2:7" ht="24" x14ac:dyDescent="0.55000000000000004">
      <c r="B354" s="13">
        <v>349</v>
      </c>
      <c r="C354" s="18"/>
      <c r="D354" s="14" t="s">
        <v>690</v>
      </c>
      <c r="E354" s="11" t="s">
        <v>4009</v>
      </c>
      <c r="F354" s="6" t="s">
        <v>18</v>
      </c>
      <c r="G354" s="10"/>
    </row>
    <row r="355" spans="2:7" ht="24" x14ac:dyDescent="0.55000000000000004">
      <c r="B355" s="13">
        <v>350</v>
      </c>
      <c r="C355" s="18"/>
      <c r="D355" s="14" t="s">
        <v>695</v>
      </c>
      <c r="E355" s="11" t="s">
        <v>4010</v>
      </c>
      <c r="F355" s="6" t="s">
        <v>18</v>
      </c>
      <c r="G355" s="10"/>
    </row>
    <row r="356" spans="2:7" ht="24" x14ac:dyDescent="0.55000000000000004">
      <c r="B356" s="13">
        <v>351</v>
      </c>
      <c r="C356" s="18"/>
      <c r="D356" s="14" t="s">
        <v>700</v>
      </c>
      <c r="E356" s="11" t="s">
        <v>4011</v>
      </c>
      <c r="F356" s="6" t="s">
        <v>18</v>
      </c>
      <c r="G356" s="10"/>
    </row>
    <row r="357" spans="2:7" ht="24" x14ac:dyDescent="0.55000000000000004">
      <c r="B357" s="13">
        <v>352</v>
      </c>
      <c r="C357" s="18"/>
      <c r="D357" s="14" t="s">
        <v>705</v>
      </c>
      <c r="E357" s="11" t="s">
        <v>4012</v>
      </c>
      <c r="F357" s="6" t="s">
        <v>18</v>
      </c>
      <c r="G357" s="10"/>
    </row>
    <row r="358" spans="2:7" ht="24" x14ac:dyDescent="0.55000000000000004">
      <c r="B358" s="13">
        <v>353</v>
      </c>
      <c r="C358" s="18"/>
      <c r="D358" s="14" t="s">
        <v>711</v>
      </c>
      <c r="E358" s="11" t="s">
        <v>4013</v>
      </c>
      <c r="F358" s="6" t="s">
        <v>18</v>
      </c>
      <c r="G358" s="10"/>
    </row>
    <row r="359" spans="2:7" ht="24" x14ac:dyDescent="0.55000000000000004">
      <c r="B359" s="13">
        <v>354</v>
      </c>
      <c r="C359" s="18"/>
      <c r="D359" s="14" t="s">
        <v>716</v>
      </c>
      <c r="E359" s="11" t="s">
        <v>4014</v>
      </c>
      <c r="F359" s="6" t="s">
        <v>18</v>
      </c>
      <c r="G359" s="10"/>
    </row>
    <row r="360" spans="2:7" ht="24" x14ac:dyDescent="0.55000000000000004">
      <c r="B360" s="13">
        <v>355</v>
      </c>
      <c r="C360" s="18"/>
      <c r="D360" s="14" t="s">
        <v>721</v>
      </c>
      <c r="E360" s="11" t="s">
        <v>4014</v>
      </c>
      <c r="F360" s="6" t="s">
        <v>18</v>
      </c>
      <c r="G360" s="10"/>
    </row>
    <row r="361" spans="2:7" ht="24" x14ac:dyDescent="0.55000000000000004">
      <c r="B361" s="13">
        <v>356</v>
      </c>
      <c r="C361" s="18"/>
      <c r="D361" s="14" t="s">
        <v>725</v>
      </c>
      <c r="E361" s="11" t="s">
        <v>4015</v>
      </c>
      <c r="F361" s="6" t="s">
        <v>18</v>
      </c>
      <c r="G361" s="10"/>
    </row>
    <row r="362" spans="2:7" ht="24" x14ac:dyDescent="0.55000000000000004">
      <c r="B362" s="13">
        <v>357</v>
      </c>
      <c r="C362" s="18"/>
      <c r="D362" s="14" t="s">
        <v>731</v>
      </c>
      <c r="E362" s="11" t="s">
        <v>4015</v>
      </c>
      <c r="F362" s="6" t="s">
        <v>18</v>
      </c>
      <c r="G362" s="10"/>
    </row>
    <row r="363" spans="2:7" ht="24" x14ac:dyDescent="0.55000000000000004">
      <c r="B363" s="13">
        <v>358</v>
      </c>
      <c r="C363" s="18"/>
      <c r="D363" s="14" t="s">
        <v>735</v>
      </c>
      <c r="E363" s="11" t="s">
        <v>47</v>
      </c>
      <c r="F363" s="6" t="s">
        <v>18</v>
      </c>
      <c r="G363" s="10"/>
    </row>
    <row r="364" spans="2:7" ht="24" x14ac:dyDescent="0.55000000000000004">
      <c r="B364" s="13">
        <v>359</v>
      </c>
      <c r="C364" s="18"/>
      <c r="D364" s="14" t="s">
        <v>739</v>
      </c>
      <c r="E364" s="11" t="s">
        <v>47</v>
      </c>
      <c r="F364" s="6" t="s">
        <v>18</v>
      </c>
      <c r="G364" s="10"/>
    </row>
    <row r="365" spans="2:7" ht="24" x14ac:dyDescent="0.55000000000000004">
      <c r="B365" s="13">
        <v>360</v>
      </c>
      <c r="C365" s="17"/>
      <c r="D365" s="14" t="s">
        <v>743</v>
      </c>
      <c r="E365" s="11" t="s">
        <v>4016</v>
      </c>
      <c r="F365" s="6" t="s">
        <v>747</v>
      </c>
      <c r="G365" s="10"/>
    </row>
    <row r="366" spans="2:7" ht="24" x14ac:dyDescent="0.55000000000000004">
      <c r="B366" s="13">
        <v>361</v>
      </c>
      <c r="C366" s="18" t="s">
        <v>3788</v>
      </c>
      <c r="D366" s="14" t="s">
        <v>749</v>
      </c>
      <c r="E366" s="11" t="s">
        <v>3997</v>
      </c>
      <c r="F366" s="6" t="s">
        <v>751</v>
      </c>
      <c r="G366" s="10"/>
    </row>
    <row r="367" spans="2:7" ht="24" x14ac:dyDescent="0.55000000000000004">
      <c r="B367" s="13">
        <v>362</v>
      </c>
      <c r="C367" s="18"/>
      <c r="D367" s="14" t="s">
        <v>753</v>
      </c>
      <c r="E367" s="11" t="s">
        <v>4017</v>
      </c>
      <c r="F367" s="6" t="s">
        <v>757</v>
      </c>
      <c r="G367" s="10"/>
    </row>
    <row r="368" spans="2:7" ht="24" x14ac:dyDescent="0.55000000000000004">
      <c r="B368" s="13">
        <v>363</v>
      </c>
      <c r="C368" s="18"/>
      <c r="D368" s="14" t="s">
        <v>759</v>
      </c>
      <c r="E368" s="11" t="s">
        <v>760</v>
      </c>
      <c r="F368" s="6" t="s">
        <v>762</v>
      </c>
      <c r="G368" s="10"/>
    </row>
    <row r="369" spans="2:7" ht="24" x14ac:dyDescent="0.55000000000000004">
      <c r="B369" s="13">
        <v>364</v>
      </c>
      <c r="C369" s="18"/>
      <c r="D369" s="14" t="s">
        <v>764</v>
      </c>
      <c r="E369" s="11" t="s">
        <v>765</v>
      </c>
      <c r="F369" s="6" t="s">
        <v>767</v>
      </c>
      <c r="G369" s="10"/>
    </row>
    <row r="370" spans="2:7" ht="24" x14ac:dyDescent="0.55000000000000004">
      <c r="B370" s="13">
        <v>365</v>
      </c>
      <c r="C370" s="18"/>
      <c r="D370" s="14" t="s">
        <v>769</v>
      </c>
      <c r="E370" s="11" t="s">
        <v>3993</v>
      </c>
      <c r="F370" s="6" t="s">
        <v>94</v>
      </c>
      <c r="G370" s="10"/>
    </row>
    <row r="371" spans="2:7" ht="24" x14ac:dyDescent="0.55000000000000004">
      <c r="B371" s="13">
        <v>366</v>
      </c>
      <c r="C371" s="18"/>
      <c r="D371" s="14" t="s">
        <v>772</v>
      </c>
      <c r="E371" s="11" t="s">
        <v>773</v>
      </c>
      <c r="F371" s="6" t="s">
        <v>44</v>
      </c>
      <c r="G371" s="10"/>
    </row>
    <row r="372" spans="2:7" ht="24" x14ac:dyDescent="0.55000000000000004">
      <c r="B372" s="13">
        <v>367</v>
      </c>
      <c r="C372" s="18"/>
      <c r="D372" s="14" t="s">
        <v>776</v>
      </c>
      <c r="E372" s="11" t="s">
        <v>4018</v>
      </c>
      <c r="F372" s="6" t="s">
        <v>779</v>
      </c>
      <c r="G372" s="10"/>
    </row>
    <row r="373" spans="2:7" ht="24" x14ac:dyDescent="0.55000000000000004">
      <c r="B373" s="13">
        <v>368</v>
      </c>
      <c r="C373" s="18"/>
      <c r="D373" s="14" t="s">
        <v>781</v>
      </c>
      <c r="E373" s="11" t="s">
        <v>4018</v>
      </c>
      <c r="F373" s="6" t="s">
        <v>783</v>
      </c>
      <c r="G373" s="10"/>
    </row>
    <row r="374" spans="2:7" ht="24" x14ac:dyDescent="0.55000000000000004">
      <c r="B374" s="13">
        <v>369</v>
      </c>
      <c r="C374" s="18"/>
      <c r="D374" s="14" t="s">
        <v>785</v>
      </c>
      <c r="E374" s="11" t="s">
        <v>4008</v>
      </c>
      <c r="F374" s="6" t="s">
        <v>787</v>
      </c>
      <c r="G374" s="10"/>
    </row>
    <row r="375" spans="2:7" ht="24" x14ac:dyDescent="0.55000000000000004">
      <c r="B375" s="13">
        <v>370</v>
      </c>
      <c r="C375" s="18"/>
      <c r="D375" s="14" t="s">
        <v>789</v>
      </c>
      <c r="E375" s="11" t="s">
        <v>4012</v>
      </c>
      <c r="F375" s="6" t="s">
        <v>783</v>
      </c>
      <c r="G375" s="10"/>
    </row>
    <row r="376" spans="2:7" ht="24" x14ac:dyDescent="0.55000000000000004">
      <c r="B376" s="13">
        <v>371</v>
      </c>
      <c r="C376" s="18"/>
      <c r="D376" s="14" t="s">
        <v>792</v>
      </c>
      <c r="E376" s="11" t="s">
        <v>4013</v>
      </c>
      <c r="F376" s="6" t="s">
        <v>793</v>
      </c>
      <c r="G376" s="10"/>
    </row>
    <row r="377" spans="2:7" ht="24" x14ac:dyDescent="0.55000000000000004">
      <c r="B377" s="13">
        <v>372</v>
      </c>
      <c r="C377" s="18"/>
      <c r="D377" s="14" t="s">
        <v>795</v>
      </c>
      <c r="E377" s="11" t="s">
        <v>4013</v>
      </c>
      <c r="F377" s="6" t="s">
        <v>783</v>
      </c>
      <c r="G377" s="10"/>
    </row>
    <row r="378" spans="2:7" ht="24" x14ac:dyDescent="0.55000000000000004">
      <c r="B378" s="13">
        <v>373</v>
      </c>
      <c r="C378" s="18"/>
      <c r="D378" s="14" t="s">
        <v>798</v>
      </c>
      <c r="E378" s="11" t="s">
        <v>4014</v>
      </c>
      <c r="F378" s="6" t="s">
        <v>783</v>
      </c>
      <c r="G378" s="10"/>
    </row>
    <row r="379" spans="2:7" ht="24" x14ac:dyDescent="0.55000000000000004">
      <c r="B379" s="13">
        <v>374</v>
      </c>
      <c r="C379" s="18"/>
      <c r="D379" s="14" t="s">
        <v>801</v>
      </c>
      <c r="E379" s="11" t="s">
        <v>4019</v>
      </c>
      <c r="F379" s="6" t="s">
        <v>783</v>
      </c>
      <c r="G379" s="10"/>
    </row>
    <row r="380" spans="2:7" ht="24" x14ac:dyDescent="0.55000000000000004">
      <c r="B380" s="13">
        <v>375</v>
      </c>
      <c r="C380" s="18"/>
      <c r="D380" s="14" t="s">
        <v>805</v>
      </c>
      <c r="E380" s="11" t="s">
        <v>4020</v>
      </c>
      <c r="F380" s="6" t="s">
        <v>807</v>
      </c>
      <c r="G380" s="10"/>
    </row>
    <row r="381" spans="2:7" ht="24" x14ac:dyDescent="0.55000000000000004">
      <c r="B381" s="13">
        <v>376</v>
      </c>
      <c r="C381" s="18"/>
      <c r="D381" s="14" t="s">
        <v>809</v>
      </c>
      <c r="E381" s="11" t="s">
        <v>47</v>
      </c>
      <c r="F381" s="6" t="s">
        <v>810</v>
      </c>
      <c r="G381" s="10"/>
    </row>
    <row r="382" spans="2:7" ht="24" x14ac:dyDescent="0.55000000000000004">
      <c r="B382" s="13">
        <v>377</v>
      </c>
      <c r="C382" s="18"/>
      <c r="D382" s="14" t="s">
        <v>812</v>
      </c>
      <c r="E382" s="11" t="s">
        <v>47</v>
      </c>
      <c r="F382" s="6" t="s">
        <v>814</v>
      </c>
      <c r="G382" s="10"/>
    </row>
    <row r="383" spans="2:7" ht="24" x14ac:dyDescent="0.55000000000000004">
      <c r="B383" s="13">
        <v>378</v>
      </c>
      <c r="C383" s="18"/>
      <c r="D383" s="14" t="s">
        <v>816</v>
      </c>
      <c r="E383" s="11" t="s">
        <v>760</v>
      </c>
      <c r="F383" s="6" t="s">
        <v>818</v>
      </c>
      <c r="G383" s="10"/>
    </row>
    <row r="384" spans="2:7" ht="24" x14ac:dyDescent="0.55000000000000004">
      <c r="B384" s="13">
        <v>379</v>
      </c>
      <c r="C384" s="18"/>
      <c r="D384" s="14" t="s">
        <v>820</v>
      </c>
      <c r="E384" s="11" t="s">
        <v>47</v>
      </c>
      <c r="F384" s="6" t="s">
        <v>818</v>
      </c>
      <c r="G384" s="10"/>
    </row>
    <row r="385" spans="2:7" ht="24" x14ac:dyDescent="0.55000000000000004">
      <c r="B385" s="13">
        <v>380</v>
      </c>
      <c r="C385" s="18"/>
      <c r="D385" s="14" t="s">
        <v>822</v>
      </c>
      <c r="E385" s="11" t="s">
        <v>47</v>
      </c>
      <c r="F385" s="6" t="s">
        <v>818</v>
      </c>
      <c r="G385" s="10"/>
    </row>
    <row r="386" spans="2:7" ht="24" x14ac:dyDescent="0.55000000000000004">
      <c r="B386" s="13">
        <v>381</v>
      </c>
      <c r="C386" s="18"/>
      <c r="D386" s="14" t="s">
        <v>824</v>
      </c>
      <c r="E386" s="11" t="s">
        <v>47</v>
      </c>
      <c r="F386" s="6" t="s">
        <v>825</v>
      </c>
      <c r="G386" s="10"/>
    </row>
    <row r="387" spans="2:7" ht="24" x14ac:dyDescent="0.55000000000000004">
      <c r="B387" s="13">
        <v>382</v>
      </c>
      <c r="C387" s="18"/>
      <c r="D387" s="14" t="s">
        <v>827</v>
      </c>
      <c r="E387" s="11" t="s">
        <v>47</v>
      </c>
      <c r="F387" s="6" t="s">
        <v>825</v>
      </c>
      <c r="G387" s="10"/>
    </row>
    <row r="388" spans="2:7" ht="24" x14ac:dyDescent="0.55000000000000004">
      <c r="B388" s="13">
        <v>383</v>
      </c>
      <c r="C388" s="18"/>
      <c r="D388" s="14" t="s">
        <v>829</v>
      </c>
      <c r="E388" s="11" t="s">
        <v>47</v>
      </c>
      <c r="F388" s="6" t="s">
        <v>825</v>
      </c>
      <c r="G388" s="10"/>
    </row>
    <row r="389" spans="2:7" ht="24" x14ac:dyDescent="0.55000000000000004">
      <c r="B389" s="13">
        <v>384</v>
      </c>
      <c r="C389" s="18"/>
      <c r="D389" s="14" t="s">
        <v>831</v>
      </c>
      <c r="E389" s="11" t="s">
        <v>47</v>
      </c>
      <c r="F389" s="6" t="s">
        <v>818</v>
      </c>
      <c r="G389" s="10"/>
    </row>
    <row r="390" spans="2:7" ht="24" x14ac:dyDescent="0.55000000000000004">
      <c r="B390" s="13">
        <v>385</v>
      </c>
      <c r="C390" s="18"/>
      <c r="D390" s="14" t="s">
        <v>833</v>
      </c>
      <c r="E390" s="11" t="s">
        <v>47</v>
      </c>
      <c r="F390" s="6" t="s">
        <v>834</v>
      </c>
      <c r="G390" s="10"/>
    </row>
    <row r="391" spans="2:7" ht="24" x14ac:dyDescent="0.55000000000000004">
      <c r="B391" s="13">
        <v>386</v>
      </c>
      <c r="C391" s="18"/>
      <c r="D391" s="14" t="s">
        <v>836</v>
      </c>
      <c r="E391" s="11" t="s">
        <v>47</v>
      </c>
      <c r="F391" s="6" t="s">
        <v>837</v>
      </c>
      <c r="G391" s="10"/>
    </row>
    <row r="392" spans="2:7" ht="24" x14ac:dyDescent="0.55000000000000004">
      <c r="B392" s="13">
        <v>387</v>
      </c>
      <c r="C392" s="18"/>
      <c r="D392" s="14" t="s">
        <v>839</v>
      </c>
      <c r="E392" s="11" t="s">
        <v>47</v>
      </c>
      <c r="F392" s="6" t="s">
        <v>840</v>
      </c>
      <c r="G392" s="10"/>
    </row>
    <row r="393" spans="2:7" ht="24" x14ac:dyDescent="0.55000000000000004">
      <c r="B393" s="13">
        <v>388</v>
      </c>
      <c r="C393" s="18"/>
      <c r="D393" s="14" t="s">
        <v>842</v>
      </c>
      <c r="E393" s="11" t="s">
        <v>47</v>
      </c>
      <c r="F393" s="6" t="s">
        <v>837</v>
      </c>
      <c r="G393" s="10"/>
    </row>
    <row r="394" spans="2:7" ht="24" x14ac:dyDescent="0.55000000000000004">
      <c r="B394" s="13">
        <v>389</v>
      </c>
      <c r="C394" s="18"/>
      <c r="D394" s="14" t="s">
        <v>844</v>
      </c>
      <c r="E394" s="11" t="s">
        <v>47</v>
      </c>
      <c r="F394" s="6" t="s">
        <v>845</v>
      </c>
      <c r="G394" s="10"/>
    </row>
    <row r="395" spans="2:7" ht="24" x14ac:dyDescent="0.55000000000000004">
      <c r="B395" s="13">
        <v>390</v>
      </c>
      <c r="C395" s="18"/>
      <c r="D395" s="14" t="s">
        <v>847</v>
      </c>
      <c r="E395" s="11" t="s">
        <v>47</v>
      </c>
      <c r="F395" s="6" t="s">
        <v>818</v>
      </c>
      <c r="G395" s="10"/>
    </row>
    <row r="396" spans="2:7" ht="24" x14ac:dyDescent="0.55000000000000004">
      <c r="B396" s="13">
        <v>391</v>
      </c>
      <c r="C396" s="18"/>
      <c r="D396" s="14" t="s">
        <v>849</v>
      </c>
      <c r="E396" s="11" t="s">
        <v>47</v>
      </c>
      <c r="F396" s="6" t="s">
        <v>818</v>
      </c>
      <c r="G396" s="10"/>
    </row>
    <row r="397" spans="2:7" ht="24" x14ac:dyDescent="0.55000000000000004">
      <c r="B397" s="13">
        <v>392</v>
      </c>
      <c r="C397" s="18"/>
      <c r="D397" s="14" t="s">
        <v>851</v>
      </c>
      <c r="E397" s="11" t="s">
        <v>47</v>
      </c>
      <c r="F397" s="6" t="s">
        <v>852</v>
      </c>
      <c r="G397" s="10"/>
    </row>
    <row r="398" spans="2:7" ht="24" x14ac:dyDescent="0.55000000000000004">
      <c r="B398" s="13">
        <v>393</v>
      </c>
      <c r="C398" s="18"/>
      <c r="D398" s="14" t="s">
        <v>854</v>
      </c>
      <c r="E398" s="11" t="s">
        <v>47</v>
      </c>
      <c r="F398" s="6" t="s">
        <v>856</v>
      </c>
      <c r="G398" s="10"/>
    </row>
    <row r="399" spans="2:7" ht="24" x14ac:dyDescent="0.55000000000000004">
      <c r="B399" s="13">
        <v>394</v>
      </c>
      <c r="C399" s="18"/>
      <c r="D399" s="14" t="s">
        <v>858</v>
      </c>
      <c r="E399" s="11" t="s">
        <v>47</v>
      </c>
      <c r="F399" s="6" t="s">
        <v>818</v>
      </c>
      <c r="G399" s="10"/>
    </row>
    <row r="400" spans="2:7" ht="24" x14ac:dyDescent="0.55000000000000004">
      <c r="B400" s="13">
        <v>395</v>
      </c>
      <c r="C400" s="18"/>
      <c r="D400" s="14" t="s">
        <v>860</v>
      </c>
      <c r="E400" s="11" t="s">
        <v>47</v>
      </c>
      <c r="F400" s="6" t="s">
        <v>818</v>
      </c>
      <c r="G400" s="10"/>
    </row>
    <row r="401" spans="2:7" ht="24" x14ac:dyDescent="0.55000000000000004">
      <c r="B401" s="13">
        <v>396</v>
      </c>
      <c r="C401" s="18"/>
      <c r="D401" s="14" t="s">
        <v>862</v>
      </c>
      <c r="E401" s="11" t="s">
        <v>47</v>
      </c>
      <c r="F401" s="6" t="s">
        <v>818</v>
      </c>
      <c r="G401" s="10"/>
    </row>
    <row r="402" spans="2:7" ht="24" x14ac:dyDescent="0.55000000000000004">
      <c r="B402" s="13">
        <v>397</v>
      </c>
      <c r="C402" s="18"/>
      <c r="D402" s="14" t="s">
        <v>864</v>
      </c>
      <c r="E402" s="11" t="s">
        <v>47</v>
      </c>
      <c r="F402" s="6" t="s">
        <v>818</v>
      </c>
      <c r="G402" s="10"/>
    </row>
    <row r="403" spans="2:7" ht="24" x14ac:dyDescent="0.55000000000000004">
      <c r="B403" s="13">
        <v>398</v>
      </c>
      <c r="C403" s="18"/>
      <c r="D403" s="14" t="s">
        <v>866</v>
      </c>
      <c r="E403" s="11" t="s">
        <v>47</v>
      </c>
      <c r="F403" s="6" t="s">
        <v>818</v>
      </c>
      <c r="G403" s="10"/>
    </row>
    <row r="404" spans="2:7" ht="24" x14ac:dyDescent="0.55000000000000004">
      <c r="B404" s="13">
        <v>399</v>
      </c>
      <c r="C404" s="18"/>
      <c r="D404" s="14" t="s">
        <v>868</v>
      </c>
      <c r="E404" s="11" t="s">
        <v>47</v>
      </c>
      <c r="F404" s="6" t="s">
        <v>818</v>
      </c>
      <c r="G404" s="10"/>
    </row>
    <row r="405" spans="2:7" ht="24" x14ac:dyDescent="0.55000000000000004">
      <c r="B405" s="13">
        <v>400</v>
      </c>
      <c r="C405" s="18"/>
      <c r="D405" s="14" t="s">
        <v>871</v>
      </c>
      <c r="E405" s="11" t="s">
        <v>47</v>
      </c>
      <c r="F405" s="6" t="s">
        <v>874</v>
      </c>
      <c r="G405" s="10"/>
    </row>
    <row r="406" spans="2:7" ht="24" x14ac:dyDescent="0.55000000000000004">
      <c r="B406" s="13">
        <v>401</v>
      </c>
      <c r="C406" s="18"/>
      <c r="D406" s="14" t="s">
        <v>876</v>
      </c>
      <c r="E406" s="11" t="s">
        <v>4005</v>
      </c>
      <c r="F406" s="6" t="s">
        <v>18</v>
      </c>
      <c r="G406" s="10"/>
    </row>
    <row r="407" spans="2:7" ht="24" x14ac:dyDescent="0.55000000000000004">
      <c r="B407" s="13">
        <v>402</v>
      </c>
      <c r="C407" s="18"/>
      <c r="D407" s="14" t="s">
        <v>879</v>
      </c>
      <c r="E407" s="11" t="s">
        <v>3997</v>
      </c>
      <c r="F407" s="6" t="s">
        <v>881</v>
      </c>
      <c r="G407" s="10"/>
    </row>
    <row r="408" spans="2:7" ht="24" x14ac:dyDescent="0.55000000000000004">
      <c r="B408" s="13">
        <v>403</v>
      </c>
      <c r="C408" s="18"/>
      <c r="D408" s="14" t="s">
        <v>883</v>
      </c>
      <c r="E408" s="11" t="s">
        <v>3991</v>
      </c>
      <c r="F408" s="6" t="s">
        <v>885</v>
      </c>
      <c r="G408" s="10"/>
    </row>
    <row r="409" spans="2:7" ht="24" x14ac:dyDescent="0.55000000000000004">
      <c r="B409" s="13">
        <v>404</v>
      </c>
      <c r="C409" s="18"/>
      <c r="D409" s="14" t="s">
        <v>887</v>
      </c>
      <c r="E409" s="11" t="s">
        <v>4008</v>
      </c>
      <c r="F409" s="6" t="s">
        <v>889</v>
      </c>
      <c r="G409" s="10"/>
    </row>
    <row r="410" spans="2:7" ht="24" x14ac:dyDescent="0.55000000000000004">
      <c r="B410" s="13">
        <v>405</v>
      </c>
      <c r="C410" s="17"/>
      <c r="D410" s="14" t="s">
        <v>891</v>
      </c>
      <c r="E410" s="11" t="s">
        <v>47</v>
      </c>
      <c r="F410" s="6" t="s">
        <v>473</v>
      </c>
      <c r="G410" s="10"/>
    </row>
    <row r="411" spans="2:7" ht="24" x14ac:dyDescent="0.55000000000000004">
      <c r="B411" s="13">
        <v>406</v>
      </c>
      <c r="C411" s="16" t="s">
        <v>3790</v>
      </c>
      <c r="D411" s="14" t="s">
        <v>893</v>
      </c>
      <c r="E411" s="11" t="s">
        <v>4021</v>
      </c>
      <c r="F411" s="6" t="s">
        <v>18</v>
      </c>
      <c r="G411" s="10"/>
    </row>
    <row r="412" spans="2:7" ht="24" x14ac:dyDescent="0.55000000000000004">
      <c r="B412" s="13">
        <v>407</v>
      </c>
      <c r="C412" s="18"/>
      <c r="D412" s="14" t="s">
        <v>897</v>
      </c>
      <c r="E412" s="11" t="s">
        <v>4021</v>
      </c>
      <c r="F412" s="6" t="s">
        <v>18</v>
      </c>
      <c r="G412" s="10"/>
    </row>
    <row r="413" spans="2:7" ht="24" x14ac:dyDescent="0.55000000000000004">
      <c r="B413" s="13">
        <v>408</v>
      </c>
      <c r="C413" s="18"/>
      <c r="D413" s="14" t="s">
        <v>900</v>
      </c>
      <c r="E413" s="11" t="s">
        <v>4021</v>
      </c>
      <c r="F413" s="6" t="s">
        <v>18</v>
      </c>
      <c r="G413" s="10"/>
    </row>
    <row r="414" spans="2:7" ht="24" x14ac:dyDescent="0.55000000000000004">
      <c r="B414" s="13">
        <v>409</v>
      </c>
      <c r="C414" s="18"/>
      <c r="D414" s="14" t="s">
        <v>903</v>
      </c>
      <c r="E414" s="11" t="s">
        <v>4021</v>
      </c>
      <c r="F414" s="6" t="s">
        <v>18</v>
      </c>
      <c r="G414" s="10"/>
    </row>
    <row r="415" spans="2:7" ht="24" x14ac:dyDescent="0.55000000000000004">
      <c r="B415" s="13">
        <v>410</v>
      </c>
      <c r="C415" s="18"/>
      <c r="D415" s="14" t="s">
        <v>906</v>
      </c>
      <c r="E415" s="11" t="s">
        <v>4022</v>
      </c>
      <c r="F415" s="6" t="s">
        <v>18</v>
      </c>
      <c r="G415" s="10"/>
    </row>
    <row r="416" spans="2:7" ht="24" x14ac:dyDescent="0.55000000000000004">
      <c r="B416" s="13">
        <v>411</v>
      </c>
      <c r="C416" s="18"/>
      <c r="D416" s="14" t="s">
        <v>911</v>
      </c>
      <c r="E416" s="11" t="s">
        <v>4022</v>
      </c>
      <c r="F416" s="6" t="s">
        <v>18</v>
      </c>
      <c r="G416" s="10"/>
    </row>
    <row r="417" spans="2:7" ht="24" x14ac:dyDescent="0.55000000000000004">
      <c r="B417" s="13">
        <v>412</v>
      </c>
      <c r="C417" s="18"/>
      <c r="D417" s="14" t="s">
        <v>914</v>
      </c>
      <c r="E417" s="11" t="s">
        <v>4022</v>
      </c>
      <c r="F417" s="6" t="s">
        <v>18</v>
      </c>
      <c r="G417" s="10"/>
    </row>
    <row r="418" spans="2:7" ht="24" x14ac:dyDescent="0.55000000000000004">
      <c r="B418" s="13">
        <v>413</v>
      </c>
      <c r="C418" s="18"/>
      <c r="D418" s="14" t="s">
        <v>916</v>
      </c>
      <c r="E418" s="11" t="s">
        <v>4023</v>
      </c>
      <c r="F418" s="6" t="s">
        <v>18</v>
      </c>
      <c r="G418" s="10"/>
    </row>
    <row r="419" spans="2:7" ht="24" x14ac:dyDescent="0.55000000000000004">
      <c r="B419" s="13">
        <v>414</v>
      </c>
      <c r="C419" s="18"/>
      <c r="D419" s="14" t="s">
        <v>920</v>
      </c>
      <c r="E419" s="11" t="s">
        <v>4024</v>
      </c>
      <c r="F419" s="6" t="s">
        <v>18</v>
      </c>
      <c r="G419" s="10"/>
    </row>
    <row r="420" spans="2:7" ht="24" x14ac:dyDescent="0.55000000000000004">
      <c r="B420" s="13">
        <v>415</v>
      </c>
      <c r="C420" s="18"/>
      <c r="D420" s="14" t="s">
        <v>924</v>
      </c>
      <c r="E420" s="11" t="s">
        <v>4025</v>
      </c>
      <c r="F420" s="6" t="s">
        <v>18</v>
      </c>
      <c r="G420" s="10"/>
    </row>
    <row r="421" spans="2:7" ht="24" x14ac:dyDescent="0.55000000000000004">
      <c r="B421" s="13">
        <v>416</v>
      </c>
      <c r="C421" s="18"/>
      <c r="D421" s="14" t="s">
        <v>928</v>
      </c>
      <c r="E421" s="11" t="s">
        <v>3896</v>
      </c>
      <c r="F421" s="6" t="s">
        <v>767</v>
      </c>
      <c r="G421" s="10"/>
    </row>
    <row r="422" spans="2:7" ht="24" x14ac:dyDescent="0.55000000000000004">
      <c r="B422" s="13">
        <v>417</v>
      </c>
      <c r="C422" s="18"/>
      <c r="D422" s="14" t="s">
        <v>933</v>
      </c>
      <c r="E422" s="11" t="s">
        <v>934</v>
      </c>
      <c r="F422" s="6" t="s">
        <v>473</v>
      </c>
      <c r="G422" s="10"/>
    </row>
    <row r="423" spans="2:7" ht="24" x14ac:dyDescent="0.55000000000000004">
      <c r="B423" s="13">
        <v>418</v>
      </c>
      <c r="C423" s="18"/>
      <c r="D423" s="14" t="s">
        <v>937</v>
      </c>
      <c r="E423" s="11" t="s">
        <v>3900</v>
      </c>
      <c r="F423" s="6" t="s">
        <v>941</v>
      </c>
      <c r="G423" s="10"/>
    </row>
    <row r="424" spans="2:7" ht="24" x14ac:dyDescent="0.55000000000000004">
      <c r="B424" s="13">
        <v>419</v>
      </c>
      <c r="C424" s="18"/>
      <c r="D424" s="14" t="s">
        <v>943</v>
      </c>
      <c r="E424" s="12" t="s">
        <v>944</v>
      </c>
      <c r="F424" s="6" t="s">
        <v>345</v>
      </c>
      <c r="G424" s="10"/>
    </row>
    <row r="425" spans="2:7" ht="24" x14ac:dyDescent="0.55000000000000004">
      <c r="B425" s="13">
        <v>420</v>
      </c>
      <c r="C425" s="18"/>
      <c r="D425" s="14" t="s">
        <v>948</v>
      </c>
      <c r="E425" s="11" t="s">
        <v>949</v>
      </c>
      <c r="F425" s="6" t="s">
        <v>94</v>
      </c>
      <c r="G425" s="10"/>
    </row>
    <row r="426" spans="2:7" ht="24" x14ac:dyDescent="0.55000000000000004">
      <c r="B426" s="13">
        <v>421</v>
      </c>
      <c r="C426" s="18"/>
      <c r="D426" s="14" t="s">
        <v>953</v>
      </c>
      <c r="E426" s="11" t="s">
        <v>2390</v>
      </c>
      <c r="F426" s="6" t="s">
        <v>957</v>
      </c>
      <c r="G426" s="10"/>
    </row>
    <row r="427" spans="2:7" ht="24" x14ac:dyDescent="0.55000000000000004">
      <c r="B427" s="13">
        <v>422</v>
      </c>
      <c r="C427" s="18"/>
      <c r="D427" s="14" t="s">
        <v>959</v>
      </c>
      <c r="E427" s="11" t="s">
        <v>47</v>
      </c>
      <c r="F427" s="6" t="s">
        <v>94</v>
      </c>
      <c r="G427" s="10"/>
    </row>
    <row r="428" spans="2:7" ht="24" x14ac:dyDescent="0.55000000000000004">
      <c r="B428" s="13">
        <v>423</v>
      </c>
      <c r="C428" s="18"/>
      <c r="D428" s="14" t="s">
        <v>962</v>
      </c>
      <c r="E428" s="11" t="s">
        <v>47</v>
      </c>
      <c r="F428" s="6" t="s">
        <v>963</v>
      </c>
      <c r="G428" s="10"/>
    </row>
    <row r="429" spans="2:7" ht="24" x14ac:dyDescent="0.55000000000000004">
      <c r="B429" s="13">
        <v>424</v>
      </c>
      <c r="C429" s="18"/>
      <c r="D429" s="14" t="s">
        <v>965</v>
      </c>
      <c r="E429" s="11" t="s">
        <v>47</v>
      </c>
      <c r="F429" s="6" t="s">
        <v>94</v>
      </c>
      <c r="G429" s="10"/>
    </row>
    <row r="430" spans="2:7" ht="24" x14ac:dyDescent="0.55000000000000004">
      <c r="B430" s="13">
        <v>425</v>
      </c>
      <c r="C430" s="18"/>
      <c r="D430" s="14" t="s">
        <v>967</v>
      </c>
      <c r="E430" s="11" t="s">
        <v>47</v>
      </c>
      <c r="F430" s="6" t="s">
        <v>94</v>
      </c>
      <c r="G430" s="10"/>
    </row>
    <row r="431" spans="2:7" ht="24" x14ac:dyDescent="0.55000000000000004">
      <c r="B431" s="13">
        <v>426</v>
      </c>
      <c r="C431" s="18"/>
      <c r="D431" s="14" t="s">
        <v>971</v>
      </c>
      <c r="E431" s="11" t="s">
        <v>47</v>
      </c>
      <c r="F431" s="6" t="s">
        <v>94</v>
      </c>
      <c r="G431" s="10"/>
    </row>
    <row r="432" spans="2:7" ht="24" x14ac:dyDescent="0.55000000000000004">
      <c r="B432" s="13">
        <v>427</v>
      </c>
      <c r="C432" s="18"/>
      <c r="D432" s="14" t="s">
        <v>974</v>
      </c>
      <c r="E432" s="11" t="s">
        <v>4023</v>
      </c>
      <c r="F432" s="6" t="s">
        <v>44</v>
      </c>
      <c r="G432" s="10"/>
    </row>
    <row r="433" spans="2:7" ht="24" x14ac:dyDescent="0.55000000000000004">
      <c r="B433" s="13">
        <v>428</v>
      </c>
      <c r="C433" s="18"/>
      <c r="D433" s="14" t="s">
        <v>977</v>
      </c>
      <c r="E433" s="11" t="s">
        <v>4024</v>
      </c>
      <c r="F433" s="6" t="s">
        <v>979</v>
      </c>
      <c r="G433" s="10"/>
    </row>
    <row r="434" spans="2:7" ht="24" x14ac:dyDescent="0.55000000000000004">
      <c r="B434" s="13">
        <v>429</v>
      </c>
      <c r="C434" s="18"/>
      <c r="D434" s="14" t="s">
        <v>981</v>
      </c>
      <c r="E434" s="11" t="s">
        <v>4026</v>
      </c>
      <c r="F434" s="6" t="s">
        <v>984</v>
      </c>
      <c r="G434" s="10"/>
    </row>
    <row r="435" spans="2:7" ht="24" x14ac:dyDescent="0.55000000000000004">
      <c r="B435" s="13">
        <v>430</v>
      </c>
      <c r="C435" s="17"/>
      <c r="D435" s="14" t="s">
        <v>986</v>
      </c>
      <c r="E435" s="11" t="s">
        <v>987</v>
      </c>
      <c r="F435" s="6" t="s">
        <v>989</v>
      </c>
      <c r="G435" s="10"/>
    </row>
    <row r="436" spans="2:7" ht="24" x14ac:dyDescent="0.55000000000000004">
      <c r="B436" s="13">
        <v>431</v>
      </c>
      <c r="C436" s="16" t="s">
        <v>3792</v>
      </c>
      <c r="D436" s="14" t="s">
        <v>991</v>
      </c>
      <c r="E436" s="11" t="s">
        <v>4027</v>
      </c>
      <c r="F436" s="6" t="s">
        <v>995</v>
      </c>
      <c r="G436" s="10"/>
    </row>
    <row r="437" spans="2:7" ht="24" x14ac:dyDescent="0.55000000000000004">
      <c r="B437" s="13">
        <v>432</v>
      </c>
      <c r="C437" s="18"/>
      <c r="D437" s="14" t="s">
        <v>997</v>
      </c>
      <c r="E437" s="11" t="s">
        <v>4028</v>
      </c>
      <c r="F437" s="6" t="s">
        <v>18</v>
      </c>
      <c r="G437" s="10"/>
    </row>
    <row r="438" spans="2:7" ht="24" x14ac:dyDescent="0.55000000000000004">
      <c r="B438" s="13">
        <v>433</v>
      </c>
      <c r="C438" s="18"/>
      <c r="D438" s="14" t="s">
        <v>1001</v>
      </c>
      <c r="E438" s="11" t="s">
        <v>4028</v>
      </c>
      <c r="F438" s="6" t="s">
        <v>18</v>
      </c>
      <c r="G438" s="10"/>
    </row>
    <row r="439" spans="2:7" ht="24" x14ac:dyDescent="0.55000000000000004">
      <c r="B439" s="13">
        <v>434</v>
      </c>
      <c r="C439" s="18"/>
      <c r="D439" s="14" t="s">
        <v>1004</v>
      </c>
      <c r="E439" s="11" t="s">
        <v>4028</v>
      </c>
      <c r="F439" s="6" t="s">
        <v>18</v>
      </c>
      <c r="G439" s="10"/>
    </row>
    <row r="440" spans="2:7" ht="24" x14ac:dyDescent="0.55000000000000004">
      <c r="B440" s="13">
        <v>435</v>
      </c>
      <c r="C440" s="18"/>
      <c r="D440" s="14" t="s">
        <v>1007</v>
      </c>
      <c r="E440" s="11" t="s">
        <v>1009</v>
      </c>
      <c r="F440" s="6" t="s">
        <v>345</v>
      </c>
      <c r="G440" s="10"/>
    </row>
    <row r="441" spans="2:7" ht="24" x14ac:dyDescent="0.55000000000000004">
      <c r="B441" s="13">
        <v>436</v>
      </c>
      <c r="C441" s="18"/>
      <c r="D441" s="14" t="s">
        <v>1012</v>
      </c>
      <c r="E441" s="11" t="s">
        <v>4029</v>
      </c>
      <c r="F441" s="6" t="s">
        <v>1015</v>
      </c>
      <c r="G441" s="10"/>
    </row>
    <row r="442" spans="2:7" ht="24" x14ac:dyDescent="0.55000000000000004">
      <c r="B442" s="13">
        <v>437</v>
      </c>
      <c r="C442" s="17"/>
      <c r="D442" s="14" t="s">
        <v>1017</v>
      </c>
      <c r="E442" s="11" t="s">
        <v>4030</v>
      </c>
      <c r="F442" s="6" t="s">
        <v>1020</v>
      </c>
      <c r="G442" s="10"/>
    </row>
    <row r="443" spans="2:7" ht="24" x14ac:dyDescent="0.55000000000000004">
      <c r="B443" s="13">
        <v>438</v>
      </c>
      <c r="C443" s="16" t="s">
        <v>3794</v>
      </c>
      <c r="D443" s="14" t="s">
        <v>1022</v>
      </c>
      <c r="E443" s="11" t="s">
        <v>4031</v>
      </c>
      <c r="F443" s="6" t="s">
        <v>18</v>
      </c>
      <c r="G443" s="10"/>
    </row>
    <row r="444" spans="2:7" ht="24" x14ac:dyDescent="0.55000000000000004">
      <c r="B444" s="13">
        <v>439</v>
      </c>
      <c r="C444" s="18"/>
      <c r="D444" s="14" t="s">
        <v>1027</v>
      </c>
      <c r="E444" s="11" t="s">
        <v>4031</v>
      </c>
      <c r="F444" s="6" t="s">
        <v>18</v>
      </c>
      <c r="G444" s="10"/>
    </row>
    <row r="445" spans="2:7" ht="24" x14ac:dyDescent="0.55000000000000004">
      <c r="B445" s="13">
        <v>440</v>
      </c>
      <c r="C445" s="18"/>
      <c r="D445" s="14" t="s">
        <v>1030</v>
      </c>
      <c r="E445" s="11" t="s">
        <v>4031</v>
      </c>
      <c r="F445" s="6" t="s">
        <v>18</v>
      </c>
      <c r="G445" s="10"/>
    </row>
    <row r="446" spans="2:7" ht="24" x14ac:dyDescent="0.55000000000000004">
      <c r="B446" s="13">
        <v>441</v>
      </c>
      <c r="C446" s="18"/>
      <c r="D446" s="14" t="s">
        <v>1033</v>
      </c>
      <c r="E446" s="11" t="s">
        <v>4032</v>
      </c>
      <c r="F446" s="6" t="s">
        <v>18</v>
      </c>
      <c r="G446" s="10"/>
    </row>
    <row r="447" spans="2:7" ht="24" x14ac:dyDescent="0.55000000000000004">
      <c r="B447" s="13">
        <v>442</v>
      </c>
      <c r="C447" s="18"/>
      <c r="D447" s="14" t="s">
        <v>1039</v>
      </c>
      <c r="E447" s="11" t="s">
        <v>4032</v>
      </c>
      <c r="F447" s="6" t="s">
        <v>18</v>
      </c>
      <c r="G447" s="10"/>
    </row>
    <row r="448" spans="2:7" ht="24" x14ac:dyDescent="0.55000000000000004">
      <c r="B448" s="13">
        <v>443</v>
      </c>
      <c r="C448" s="18"/>
      <c r="D448" s="14" t="s">
        <v>1043</v>
      </c>
      <c r="E448" s="11" t="s">
        <v>4033</v>
      </c>
      <c r="F448" s="6" t="s">
        <v>18</v>
      </c>
      <c r="G448" s="10"/>
    </row>
    <row r="449" spans="2:7" ht="24" x14ac:dyDescent="0.55000000000000004">
      <c r="B449" s="13">
        <v>444</v>
      </c>
      <c r="C449" s="18"/>
      <c r="D449" s="14" t="s">
        <v>1048</v>
      </c>
      <c r="E449" s="11" t="s">
        <v>4033</v>
      </c>
      <c r="F449" s="6" t="s">
        <v>18</v>
      </c>
      <c r="G449" s="10"/>
    </row>
    <row r="450" spans="2:7" ht="24" x14ac:dyDescent="0.55000000000000004">
      <c r="B450" s="13">
        <v>445</v>
      </c>
      <c r="C450" s="18"/>
      <c r="D450" s="14" t="s">
        <v>1052</v>
      </c>
      <c r="E450" s="11" t="s">
        <v>4033</v>
      </c>
      <c r="F450" s="6" t="s">
        <v>18</v>
      </c>
      <c r="G450" s="10"/>
    </row>
    <row r="451" spans="2:7" ht="24" x14ac:dyDescent="0.55000000000000004">
      <c r="B451" s="13">
        <v>446</v>
      </c>
      <c r="C451" s="18"/>
      <c r="D451" s="14" t="s">
        <v>1055</v>
      </c>
      <c r="E451" s="11" t="s">
        <v>4033</v>
      </c>
      <c r="F451" s="6" t="s">
        <v>18</v>
      </c>
      <c r="G451" s="10"/>
    </row>
    <row r="452" spans="2:7" ht="24" x14ac:dyDescent="0.55000000000000004">
      <c r="B452" s="13">
        <v>447</v>
      </c>
      <c r="C452" s="18"/>
      <c r="D452" s="14" t="s">
        <v>1058</v>
      </c>
      <c r="E452" s="11" t="s">
        <v>4033</v>
      </c>
      <c r="F452" s="6" t="s">
        <v>18</v>
      </c>
      <c r="G452" s="10"/>
    </row>
    <row r="453" spans="2:7" ht="24" x14ac:dyDescent="0.55000000000000004">
      <c r="B453" s="13">
        <v>448</v>
      </c>
      <c r="C453" s="18"/>
      <c r="D453" s="14" t="s">
        <v>1062</v>
      </c>
      <c r="E453" s="11" t="s">
        <v>4033</v>
      </c>
      <c r="F453" s="6" t="s">
        <v>18</v>
      </c>
      <c r="G453" s="10"/>
    </row>
    <row r="454" spans="2:7" ht="24" x14ac:dyDescent="0.55000000000000004">
      <c r="B454" s="13">
        <v>449</v>
      </c>
      <c r="C454" s="18"/>
      <c r="D454" s="14" t="s">
        <v>1065</v>
      </c>
      <c r="E454" s="11" t="s">
        <v>4034</v>
      </c>
      <c r="F454" s="6" t="s">
        <v>18</v>
      </c>
      <c r="G454" s="10"/>
    </row>
    <row r="455" spans="2:7" ht="24" x14ac:dyDescent="0.55000000000000004">
      <c r="B455" s="13">
        <v>450</v>
      </c>
      <c r="C455" s="17"/>
      <c r="D455" s="14" t="s">
        <v>1070</v>
      </c>
      <c r="E455" s="11" t="s">
        <v>4034</v>
      </c>
      <c r="F455" s="6" t="s">
        <v>18</v>
      </c>
      <c r="G455" s="10"/>
    </row>
    <row r="456" spans="2:7" ht="24" x14ac:dyDescent="0.55000000000000004">
      <c r="B456" s="13">
        <v>451</v>
      </c>
      <c r="C456" s="18" t="s">
        <v>3794</v>
      </c>
      <c r="D456" s="14" t="s">
        <v>1073</v>
      </c>
      <c r="E456" s="11" t="s">
        <v>4034</v>
      </c>
      <c r="F456" s="6" t="s">
        <v>18</v>
      </c>
      <c r="G456" s="10"/>
    </row>
    <row r="457" spans="2:7" ht="24" x14ac:dyDescent="0.55000000000000004">
      <c r="B457" s="13">
        <v>452</v>
      </c>
      <c r="C457" s="18"/>
      <c r="D457" s="14" t="s">
        <v>1076</v>
      </c>
      <c r="E457" s="11" t="s">
        <v>4035</v>
      </c>
      <c r="F457" s="6" t="s">
        <v>18</v>
      </c>
      <c r="G457" s="10"/>
    </row>
    <row r="458" spans="2:7" ht="24" x14ac:dyDescent="0.55000000000000004">
      <c r="B458" s="13">
        <v>453</v>
      </c>
      <c r="C458" s="18"/>
      <c r="D458" s="14" t="s">
        <v>1080</v>
      </c>
      <c r="E458" s="11" t="s">
        <v>4035</v>
      </c>
      <c r="F458" s="6" t="s">
        <v>18</v>
      </c>
      <c r="G458" s="10"/>
    </row>
    <row r="459" spans="2:7" ht="24" x14ac:dyDescent="0.55000000000000004">
      <c r="B459" s="13">
        <v>454</v>
      </c>
      <c r="C459" s="18"/>
      <c r="D459" s="14" t="s">
        <v>1083</v>
      </c>
      <c r="E459" s="11" t="s">
        <v>47</v>
      </c>
      <c r="F459" s="6" t="s">
        <v>18</v>
      </c>
      <c r="G459" s="10"/>
    </row>
    <row r="460" spans="2:7" ht="24" x14ac:dyDescent="0.55000000000000004">
      <c r="B460" s="13">
        <v>455</v>
      </c>
      <c r="C460" s="18"/>
      <c r="D460" s="14" t="s">
        <v>1086</v>
      </c>
      <c r="E460" s="11" t="s">
        <v>4036</v>
      </c>
      <c r="F460" s="6" t="s">
        <v>1090</v>
      </c>
      <c r="G460" s="10"/>
    </row>
    <row r="461" spans="2:7" ht="24" x14ac:dyDescent="0.55000000000000004">
      <c r="B461" s="13">
        <v>456</v>
      </c>
      <c r="C461" s="18"/>
      <c r="D461" s="14" t="s">
        <v>1092</v>
      </c>
      <c r="E461" s="11" t="s">
        <v>4037</v>
      </c>
      <c r="F461" s="6" t="s">
        <v>1095</v>
      </c>
      <c r="G461" s="10"/>
    </row>
    <row r="462" spans="2:7" ht="24" x14ac:dyDescent="0.55000000000000004">
      <c r="B462" s="13">
        <v>457</v>
      </c>
      <c r="C462" s="18"/>
      <c r="D462" s="14" t="s">
        <v>1097</v>
      </c>
      <c r="E462" s="11" t="s">
        <v>4038</v>
      </c>
      <c r="F462" s="6" t="s">
        <v>1100</v>
      </c>
      <c r="G462" s="10"/>
    </row>
    <row r="463" spans="2:7" ht="24" x14ac:dyDescent="0.55000000000000004">
      <c r="B463" s="13">
        <v>458</v>
      </c>
      <c r="C463" s="18"/>
      <c r="D463" s="14" t="s">
        <v>1102</v>
      </c>
      <c r="E463" s="11" t="s">
        <v>4038</v>
      </c>
      <c r="F463" s="6" t="s">
        <v>94</v>
      </c>
      <c r="G463" s="10"/>
    </row>
    <row r="464" spans="2:7" ht="24" x14ac:dyDescent="0.55000000000000004">
      <c r="B464" s="13">
        <v>459</v>
      </c>
      <c r="C464" s="18"/>
      <c r="D464" s="14" t="s">
        <v>1105</v>
      </c>
      <c r="E464" s="11" t="s">
        <v>4039</v>
      </c>
      <c r="F464" s="6" t="s">
        <v>1108</v>
      </c>
      <c r="G464" s="10"/>
    </row>
    <row r="465" spans="2:7" ht="24" x14ac:dyDescent="0.55000000000000004">
      <c r="B465" s="13">
        <v>460</v>
      </c>
      <c r="C465" s="18"/>
      <c r="D465" s="14" t="s">
        <v>1110</v>
      </c>
      <c r="E465" s="11" t="s">
        <v>4035</v>
      </c>
      <c r="F465" s="6" t="s">
        <v>1113</v>
      </c>
      <c r="G465" s="10"/>
    </row>
    <row r="466" spans="2:7" ht="24" x14ac:dyDescent="0.55000000000000004">
      <c r="B466" s="13">
        <v>461</v>
      </c>
      <c r="C466" s="18"/>
      <c r="D466" s="14" t="s">
        <v>1115</v>
      </c>
      <c r="E466" s="11" t="s">
        <v>47</v>
      </c>
      <c r="F466" s="6" t="s">
        <v>94</v>
      </c>
      <c r="G466" s="10"/>
    </row>
    <row r="467" spans="2:7" ht="24" x14ac:dyDescent="0.55000000000000004">
      <c r="B467" s="13">
        <v>462</v>
      </c>
      <c r="C467" s="18"/>
      <c r="D467" s="14" t="s">
        <v>1118</v>
      </c>
      <c r="E467" s="12" t="s">
        <v>1120</v>
      </c>
      <c r="F467" s="6" t="s">
        <v>1122</v>
      </c>
      <c r="G467" s="10"/>
    </row>
    <row r="468" spans="2:7" ht="24" x14ac:dyDescent="0.55000000000000004">
      <c r="B468" s="13">
        <v>463</v>
      </c>
      <c r="C468" s="18"/>
      <c r="D468" s="14" t="s">
        <v>1124</v>
      </c>
      <c r="E468" s="11" t="s">
        <v>4040</v>
      </c>
      <c r="F468" s="6" t="s">
        <v>1127</v>
      </c>
      <c r="G468" s="10"/>
    </row>
    <row r="469" spans="2:7" ht="24" x14ac:dyDescent="0.55000000000000004">
      <c r="B469" s="13">
        <v>464</v>
      </c>
      <c r="C469" s="18"/>
      <c r="D469" s="14" t="s">
        <v>1129</v>
      </c>
      <c r="E469" s="11" t="s">
        <v>4034</v>
      </c>
      <c r="F469" s="6" t="s">
        <v>44</v>
      </c>
      <c r="G469" s="10"/>
    </row>
    <row r="470" spans="2:7" ht="24" x14ac:dyDescent="0.55000000000000004">
      <c r="B470" s="13">
        <v>465</v>
      </c>
      <c r="C470" s="17"/>
      <c r="D470" s="14" t="s">
        <v>1132</v>
      </c>
      <c r="E470" s="11" t="s">
        <v>4041</v>
      </c>
      <c r="F470" s="6" t="s">
        <v>1135</v>
      </c>
      <c r="G470" s="10"/>
    </row>
    <row r="471" spans="2:7" ht="24" x14ac:dyDescent="0.55000000000000004">
      <c r="B471" s="13">
        <v>466</v>
      </c>
      <c r="C471" s="19" t="s">
        <v>3796</v>
      </c>
      <c r="D471" s="14" t="s">
        <v>1137</v>
      </c>
      <c r="E471" s="11" t="s">
        <v>4042</v>
      </c>
      <c r="F471" s="6" t="s">
        <v>18</v>
      </c>
      <c r="G471" s="10"/>
    </row>
    <row r="472" spans="2:7" ht="24" x14ac:dyDescent="0.55000000000000004">
      <c r="B472" s="13">
        <v>467</v>
      </c>
      <c r="C472" s="18"/>
      <c r="D472" s="14" t="s">
        <v>1141</v>
      </c>
      <c r="E472" s="11" t="s">
        <v>1144</v>
      </c>
      <c r="F472" s="6" t="s">
        <v>18</v>
      </c>
      <c r="G472" s="10"/>
    </row>
    <row r="473" spans="2:7" ht="24" x14ac:dyDescent="0.55000000000000004">
      <c r="B473" s="13">
        <v>468</v>
      </c>
      <c r="C473" s="18"/>
      <c r="D473" s="14" t="s">
        <v>1148</v>
      </c>
      <c r="E473" s="11" t="s">
        <v>4043</v>
      </c>
      <c r="F473" s="6" t="s">
        <v>345</v>
      </c>
      <c r="G473" s="10"/>
    </row>
    <row r="474" spans="2:7" ht="24" x14ac:dyDescent="0.55000000000000004">
      <c r="B474" s="13">
        <v>469</v>
      </c>
      <c r="C474" s="18"/>
      <c r="D474" s="14" t="s">
        <v>1154</v>
      </c>
      <c r="E474" s="11" t="s">
        <v>4044</v>
      </c>
      <c r="F474" s="6" t="s">
        <v>345</v>
      </c>
      <c r="G474" s="10"/>
    </row>
    <row r="475" spans="2:7" ht="24" x14ac:dyDescent="0.55000000000000004">
      <c r="B475" s="13">
        <v>470</v>
      </c>
      <c r="C475" s="17"/>
      <c r="D475" s="14" t="s">
        <v>1159</v>
      </c>
      <c r="E475" s="11" t="s">
        <v>1160</v>
      </c>
      <c r="F475" s="6" t="s">
        <v>94</v>
      </c>
      <c r="G475" s="10"/>
    </row>
    <row r="476" spans="2:7" ht="24" x14ac:dyDescent="0.55000000000000004">
      <c r="B476" s="13">
        <v>471</v>
      </c>
      <c r="C476" s="16" t="s">
        <v>3798</v>
      </c>
      <c r="D476" s="14" t="s">
        <v>1163</v>
      </c>
      <c r="E476" s="11" t="s">
        <v>47</v>
      </c>
      <c r="F476" s="6" t="s">
        <v>345</v>
      </c>
      <c r="G476" s="10"/>
    </row>
    <row r="477" spans="2:7" ht="24" x14ac:dyDescent="0.55000000000000004">
      <c r="B477" s="13">
        <v>472</v>
      </c>
      <c r="C477" s="17"/>
      <c r="D477" s="14" t="s">
        <v>1168</v>
      </c>
      <c r="E477" s="12" t="s">
        <v>1169</v>
      </c>
      <c r="F477" s="6" t="s">
        <v>1171</v>
      </c>
      <c r="G477" s="10"/>
    </row>
    <row r="478" spans="2:7" ht="24" x14ac:dyDescent="0.55000000000000004">
      <c r="B478" s="13">
        <v>473</v>
      </c>
      <c r="C478" s="16" t="s">
        <v>3800</v>
      </c>
      <c r="D478" s="14" t="s">
        <v>1173</v>
      </c>
      <c r="E478" s="11" t="s">
        <v>4045</v>
      </c>
      <c r="F478" s="6" t="s">
        <v>18</v>
      </c>
      <c r="G478" s="10"/>
    </row>
    <row r="479" spans="2:7" ht="24" x14ac:dyDescent="0.55000000000000004">
      <c r="B479" s="13">
        <v>474</v>
      </c>
      <c r="C479" s="18"/>
      <c r="D479" s="14" t="s">
        <v>1178</v>
      </c>
      <c r="E479" s="11" t="s">
        <v>4046</v>
      </c>
      <c r="F479" s="6" t="s">
        <v>18</v>
      </c>
      <c r="G479" s="10"/>
    </row>
    <row r="480" spans="2:7" ht="24" x14ac:dyDescent="0.55000000000000004">
      <c r="B480" s="13">
        <v>475</v>
      </c>
      <c r="C480" s="18"/>
      <c r="D480" s="14" t="s">
        <v>1184</v>
      </c>
      <c r="E480" s="11" t="s">
        <v>4047</v>
      </c>
      <c r="F480" s="6" t="s">
        <v>18</v>
      </c>
      <c r="G480" s="10"/>
    </row>
    <row r="481" spans="2:7" ht="24" x14ac:dyDescent="0.55000000000000004">
      <c r="B481" s="13">
        <v>476</v>
      </c>
      <c r="C481" s="18"/>
      <c r="D481" s="14" t="s">
        <v>1190</v>
      </c>
      <c r="E481" s="11" t="s">
        <v>4048</v>
      </c>
      <c r="F481" s="6" t="s">
        <v>18</v>
      </c>
      <c r="G481" s="10"/>
    </row>
    <row r="482" spans="2:7" ht="24" x14ac:dyDescent="0.55000000000000004">
      <c r="B482" s="13">
        <v>477</v>
      </c>
      <c r="C482" s="18"/>
      <c r="D482" s="14" t="s">
        <v>1195</v>
      </c>
      <c r="E482" s="11" t="s">
        <v>4049</v>
      </c>
      <c r="F482" s="6" t="s">
        <v>18</v>
      </c>
      <c r="G482" s="10"/>
    </row>
    <row r="483" spans="2:7" ht="24" x14ac:dyDescent="0.55000000000000004">
      <c r="B483" s="13">
        <v>478</v>
      </c>
      <c r="C483" s="18"/>
      <c r="D483" s="14" t="s">
        <v>1201</v>
      </c>
      <c r="E483" s="11" t="s">
        <v>4050</v>
      </c>
      <c r="F483" s="6" t="s">
        <v>18</v>
      </c>
      <c r="G483" s="10"/>
    </row>
    <row r="484" spans="2:7" ht="24" x14ac:dyDescent="0.55000000000000004">
      <c r="B484" s="13">
        <v>479</v>
      </c>
      <c r="C484" s="18"/>
      <c r="D484" s="14" t="s">
        <v>1205</v>
      </c>
      <c r="E484" s="12" t="s">
        <v>1207</v>
      </c>
      <c r="F484" s="6" t="s">
        <v>18</v>
      </c>
      <c r="G484" s="10"/>
    </row>
    <row r="485" spans="2:7" ht="24" x14ac:dyDescent="0.55000000000000004">
      <c r="B485" s="13">
        <v>480</v>
      </c>
      <c r="C485" s="18"/>
      <c r="D485" s="14" t="s">
        <v>1210</v>
      </c>
      <c r="E485" s="12" t="s">
        <v>1211</v>
      </c>
      <c r="F485" s="6" t="s">
        <v>18</v>
      </c>
      <c r="G485" s="10"/>
    </row>
    <row r="486" spans="2:7" ht="24" x14ac:dyDescent="0.55000000000000004">
      <c r="B486" s="13">
        <v>481</v>
      </c>
      <c r="C486" s="18"/>
      <c r="D486" s="14" t="s">
        <v>1215</v>
      </c>
      <c r="E486" s="12" t="s">
        <v>1216</v>
      </c>
      <c r="F486" s="6" t="s">
        <v>18</v>
      </c>
      <c r="G486" s="10"/>
    </row>
    <row r="487" spans="2:7" ht="24" x14ac:dyDescent="0.55000000000000004">
      <c r="B487" s="13">
        <v>482</v>
      </c>
      <c r="C487" s="18"/>
      <c r="D487" s="14" t="s">
        <v>1220</v>
      </c>
      <c r="E487" s="12" t="s">
        <v>1222</v>
      </c>
      <c r="F487" s="6" t="s">
        <v>18</v>
      </c>
      <c r="G487" s="10"/>
    </row>
    <row r="488" spans="2:7" ht="24" x14ac:dyDescent="0.55000000000000004">
      <c r="B488" s="13">
        <v>483</v>
      </c>
      <c r="C488" s="18"/>
      <c r="D488" s="14" t="s">
        <v>1226</v>
      </c>
      <c r="E488" s="11" t="s">
        <v>47</v>
      </c>
      <c r="F488" s="6" t="s">
        <v>44</v>
      </c>
      <c r="G488" s="10"/>
    </row>
    <row r="489" spans="2:7" ht="24" x14ac:dyDescent="0.55000000000000004">
      <c r="B489" s="13">
        <v>484</v>
      </c>
      <c r="C489" s="18"/>
      <c r="D489" s="14" t="s">
        <v>1230</v>
      </c>
      <c r="E489" s="11" t="s">
        <v>47</v>
      </c>
      <c r="F489" s="6" t="s">
        <v>1232</v>
      </c>
      <c r="G489" s="10"/>
    </row>
    <row r="490" spans="2:7" ht="24" x14ac:dyDescent="0.55000000000000004">
      <c r="B490" s="13">
        <v>485</v>
      </c>
      <c r="C490" s="18"/>
      <c r="D490" s="14" t="s">
        <v>1234</v>
      </c>
      <c r="E490" s="11" t="s">
        <v>4048</v>
      </c>
      <c r="F490" s="6" t="s">
        <v>1236</v>
      </c>
      <c r="G490" s="10"/>
    </row>
    <row r="491" spans="2:7" ht="24" x14ac:dyDescent="0.55000000000000004">
      <c r="B491" s="13">
        <v>486</v>
      </c>
      <c r="C491" s="18"/>
      <c r="D491" s="14" t="s">
        <v>1238</v>
      </c>
      <c r="E491" s="11" t="s">
        <v>47</v>
      </c>
      <c r="F491" s="6" t="s">
        <v>1240</v>
      </c>
      <c r="G491" s="10"/>
    </row>
    <row r="492" spans="2:7" ht="24" x14ac:dyDescent="0.55000000000000004">
      <c r="B492" s="13">
        <v>487</v>
      </c>
      <c r="C492" s="18"/>
      <c r="D492" s="14" t="s">
        <v>1242</v>
      </c>
      <c r="E492" s="11" t="s">
        <v>4051</v>
      </c>
      <c r="F492" s="6" t="s">
        <v>767</v>
      </c>
      <c r="G492" s="10"/>
    </row>
    <row r="493" spans="2:7" ht="24" x14ac:dyDescent="0.55000000000000004">
      <c r="B493" s="13">
        <v>488</v>
      </c>
      <c r="C493" s="18"/>
      <c r="D493" s="14" t="s">
        <v>1247</v>
      </c>
      <c r="E493" s="11" t="s">
        <v>4052</v>
      </c>
      <c r="F493" s="6" t="s">
        <v>1250</v>
      </c>
      <c r="G493" s="10"/>
    </row>
    <row r="494" spans="2:7" ht="24" x14ac:dyDescent="0.55000000000000004">
      <c r="B494" s="13">
        <v>489</v>
      </c>
      <c r="C494" s="18"/>
      <c r="D494" s="14" t="s">
        <v>1252</v>
      </c>
      <c r="E494" s="11" t="s">
        <v>4050</v>
      </c>
      <c r="F494" s="6" t="s">
        <v>1254</v>
      </c>
      <c r="G494" s="10"/>
    </row>
    <row r="495" spans="2:7" ht="24" x14ac:dyDescent="0.55000000000000004">
      <c r="B495" s="13">
        <v>490</v>
      </c>
      <c r="C495" s="18"/>
      <c r="D495" s="14" t="s">
        <v>1256</v>
      </c>
      <c r="E495" s="11" t="s">
        <v>3903</v>
      </c>
      <c r="F495" s="6" t="s">
        <v>1259</v>
      </c>
      <c r="G495" s="10"/>
    </row>
    <row r="496" spans="2:7" ht="24" x14ac:dyDescent="0.55000000000000004">
      <c r="B496" s="13">
        <v>491</v>
      </c>
      <c r="C496" s="18"/>
      <c r="D496" s="14" t="s">
        <v>1261</v>
      </c>
      <c r="E496" s="11" t="s">
        <v>1211</v>
      </c>
      <c r="F496" s="6" t="s">
        <v>1264</v>
      </c>
      <c r="G496" s="10"/>
    </row>
    <row r="497" spans="2:7" ht="24" x14ac:dyDescent="0.55000000000000004">
      <c r="B497" s="13">
        <v>492</v>
      </c>
      <c r="C497" s="18"/>
      <c r="D497" s="14" t="s">
        <v>1266</v>
      </c>
      <c r="E497" s="11" t="s">
        <v>4053</v>
      </c>
      <c r="F497" s="6" t="s">
        <v>1268</v>
      </c>
      <c r="G497" s="10"/>
    </row>
    <row r="498" spans="2:7" ht="24" x14ac:dyDescent="0.55000000000000004">
      <c r="B498" s="13">
        <v>493</v>
      </c>
      <c r="C498" s="18"/>
      <c r="D498" s="14" t="s">
        <v>1270</v>
      </c>
      <c r="E498" s="11" t="s">
        <v>4054</v>
      </c>
      <c r="F498" s="6" t="s">
        <v>1272</v>
      </c>
      <c r="G498" s="10"/>
    </row>
    <row r="499" spans="2:7" ht="24" x14ac:dyDescent="0.55000000000000004">
      <c r="B499" s="13">
        <v>494</v>
      </c>
      <c r="C499" s="18"/>
      <c r="D499" s="14" t="s">
        <v>1274</v>
      </c>
      <c r="E499" s="11" t="s">
        <v>4055</v>
      </c>
      <c r="F499" s="6" t="s">
        <v>1232</v>
      </c>
      <c r="G499" s="10"/>
    </row>
    <row r="500" spans="2:7" ht="24" x14ac:dyDescent="0.55000000000000004">
      <c r="B500" s="13">
        <v>495</v>
      </c>
      <c r="C500" s="17"/>
      <c r="D500" s="14" t="s">
        <v>1278</v>
      </c>
      <c r="E500" s="11" t="s">
        <v>1207</v>
      </c>
      <c r="F500" s="6" t="s">
        <v>1281</v>
      </c>
      <c r="G500" s="10"/>
    </row>
    <row r="501" spans="2:7" ht="24" x14ac:dyDescent="0.55000000000000004">
      <c r="B501" s="13">
        <v>496</v>
      </c>
      <c r="C501" s="18" t="s">
        <v>3800</v>
      </c>
      <c r="D501" s="14" t="s">
        <v>1283</v>
      </c>
      <c r="E501" s="11" t="s">
        <v>1207</v>
      </c>
      <c r="F501" s="6" t="s">
        <v>1284</v>
      </c>
      <c r="G501" s="10"/>
    </row>
    <row r="502" spans="2:7" ht="24" x14ac:dyDescent="0.55000000000000004">
      <c r="B502" s="13">
        <v>497</v>
      </c>
      <c r="C502" s="18"/>
      <c r="D502" s="14" t="s">
        <v>1286</v>
      </c>
      <c r="E502" s="11" t="s">
        <v>4050</v>
      </c>
      <c r="F502" s="6" t="s">
        <v>1288</v>
      </c>
      <c r="G502" s="10"/>
    </row>
    <row r="503" spans="2:7" ht="24" x14ac:dyDescent="0.55000000000000004">
      <c r="B503" s="13">
        <v>498</v>
      </c>
      <c r="C503" s="18"/>
      <c r="D503" s="14" t="s">
        <v>1290</v>
      </c>
      <c r="E503" s="12" t="s">
        <v>1292</v>
      </c>
      <c r="F503" s="6" t="s">
        <v>1295</v>
      </c>
      <c r="G503" s="10"/>
    </row>
    <row r="504" spans="2:7" ht="24" x14ac:dyDescent="0.55000000000000004">
      <c r="B504" s="13">
        <v>499</v>
      </c>
      <c r="C504" s="18"/>
      <c r="D504" s="14" t="s">
        <v>1297</v>
      </c>
      <c r="E504" s="11" t="s">
        <v>47</v>
      </c>
      <c r="F504" s="6" t="s">
        <v>1299</v>
      </c>
      <c r="G504" s="10"/>
    </row>
    <row r="505" spans="2:7" ht="24" x14ac:dyDescent="0.55000000000000004">
      <c r="B505" s="13">
        <v>500</v>
      </c>
      <c r="C505" s="18"/>
      <c r="D505" s="14" t="s">
        <v>1301</v>
      </c>
      <c r="E505" s="11" t="s">
        <v>47</v>
      </c>
      <c r="F505" s="6" t="s">
        <v>1299</v>
      </c>
      <c r="G505" s="10"/>
    </row>
    <row r="506" spans="2:7" ht="24" x14ac:dyDescent="0.55000000000000004">
      <c r="B506" s="13">
        <v>501</v>
      </c>
      <c r="C506" s="18"/>
      <c r="D506" s="14" t="s">
        <v>1304</v>
      </c>
      <c r="E506" s="11" t="s">
        <v>47</v>
      </c>
      <c r="F506" s="6" t="s">
        <v>1299</v>
      </c>
      <c r="G506" s="10"/>
    </row>
    <row r="507" spans="2:7" ht="24" x14ac:dyDescent="0.55000000000000004">
      <c r="B507" s="13">
        <v>502</v>
      </c>
      <c r="C507" s="18"/>
      <c r="D507" s="14" t="s">
        <v>1306</v>
      </c>
      <c r="E507" s="11" t="s">
        <v>47</v>
      </c>
      <c r="F507" s="6" t="s">
        <v>1299</v>
      </c>
      <c r="G507" s="10"/>
    </row>
    <row r="508" spans="2:7" ht="24" x14ac:dyDescent="0.55000000000000004">
      <c r="B508" s="13">
        <v>503</v>
      </c>
      <c r="C508" s="18"/>
      <c r="D508" s="14" t="s">
        <v>1309</v>
      </c>
      <c r="E508" s="11" t="s">
        <v>47</v>
      </c>
      <c r="F508" s="6" t="s">
        <v>1299</v>
      </c>
      <c r="G508" s="10"/>
    </row>
    <row r="509" spans="2:7" ht="24" x14ac:dyDescent="0.55000000000000004">
      <c r="B509" s="13">
        <v>504</v>
      </c>
      <c r="C509" s="18"/>
      <c r="D509" s="14" t="s">
        <v>1311</v>
      </c>
      <c r="E509" s="11" t="s">
        <v>47</v>
      </c>
      <c r="F509" s="6" t="s">
        <v>1299</v>
      </c>
      <c r="G509" s="10"/>
    </row>
    <row r="510" spans="2:7" ht="24" x14ac:dyDescent="0.55000000000000004">
      <c r="B510" s="13">
        <v>505</v>
      </c>
      <c r="C510" s="18"/>
      <c r="D510" s="14" t="s">
        <v>1314</v>
      </c>
      <c r="E510" s="11" t="s">
        <v>47</v>
      </c>
      <c r="F510" s="6" t="s">
        <v>1299</v>
      </c>
      <c r="G510" s="10"/>
    </row>
    <row r="511" spans="2:7" ht="24" x14ac:dyDescent="0.55000000000000004">
      <c r="B511" s="13">
        <v>506</v>
      </c>
      <c r="C511" s="18"/>
      <c r="D511" s="14" t="s">
        <v>1317</v>
      </c>
      <c r="E511" s="11" t="s">
        <v>47</v>
      </c>
      <c r="F511" s="6" t="s">
        <v>169</v>
      </c>
      <c r="G511" s="10"/>
    </row>
    <row r="512" spans="2:7" ht="24" x14ac:dyDescent="0.55000000000000004">
      <c r="B512" s="13">
        <v>507</v>
      </c>
      <c r="C512" s="18"/>
      <c r="D512" s="14" t="s">
        <v>1321</v>
      </c>
      <c r="E512" s="12" t="s">
        <v>1322</v>
      </c>
      <c r="F512" s="6" t="s">
        <v>18</v>
      </c>
      <c r="G512" s="10"/>
    </row>
    <row r="513" spans="2:7" ht="24" x14ac:dyDescent="0.55000000000000004">
      <c r="B513" s="13">
        <v>508</v>
      </c>
      <c r="C513" s="18"/>
      <c r="D513" s="14" t="s">
        <v>1326</v>
      </c>
      <c r="E513" s="11" t="s">
        <v>1211</v>
      </c>
      <c r="F513" s="6" t="s">
        <v>1328</v>
      </c>
      <c r="G513" s="10"/>
    </row>
    <row r="514" spans="2:7" ht="24" x14ac:dyDescent="0.55000000000000004">
      <c r="B514" s="13">
        <v>509</v>
      </c>
      <c r="C514" s="17"/>
      <c r="D514" s="14" t="s">
        <v>1330</v>
      </c>
      <c r="E514" s="11" t="s">
        <v>1332</v>
      </c>
      <c r="F514" s="6" t="s">
        <v>1334</v>
      </c>
      <c r="G514" s="10"/>
    </row>
    <row r="515" spans="2:7" ht="24" x14ac:dyDescent="0.55000000000000004">
      <c r="B515" s="13">
        <v>510</v>
      </c>
      <c r="C515" s="20" t="s">
        <v>1357</v>
      </c>
      <c r="D515" s="14" t="s">
        <v>1336</v>
      </c>
      <c r="E515" s="11" t="s">
        <v>4056</v>
      </c>
      <c r="F515" s="6" t="s">
        <v>1341</v>
      </c>
      <c r="G515" s="10"/>
    </row>
    <row r="516" spans="2:7" ht="24" x14ac:dyDescent="0.55000000000000004">
      <c r="B516" s="13">
        <v>511</v>
      </c>
      <c r="C516" s="18"/>
      <c r="D516" s="14" t="s">
        <v>1343</v>
      </c>
      <c r="E516" s="11" t="s">
        <v>4057</v>
      </c>
      <c r="F516" s="6" t="s">
        <v>1347</v>
      </c>
      <c r="G516" s="10"/>
    </row>
    <row r="517" spans="2:7" ht="24" x14ac:dyDescent="0.55000000000000004">
      <c r="B517" s="13">
        <v>512</v>
      </c>
      <c r="C517" s="18"/>
      <c r="D517" s="14" t="s">
        <v>1349</v>
      </c>
      <c r="E517" s="11" t="s">
        <v>4058</v>
      </c>
      <c r="F517" s="6" t="s">
        <v>1354</v>
      </c>
      <c r="G517" s="10"/>
    </row>
    <row r="518" spans="2:7" ht="24" x14ac:dyDescent="0.55000000000000004">
      <c r="B518" s="13">
        <v>513</v>
      </c>
      <c r="C518" s="17"/>
      <c r="D518" s="14" t="s">
        <v>1356</v>
      </c>
      <c r="E518" s="11" t="s">
        <v>4059</v>
      </c>
      <c r="F518" s="6" t="s">
        <v>1360</v>
      </c>
      <c r="G518" s="10"/>
    </row>
    <row r="519" spans="2:7" ht="24" x14ac:dyDescent="0.55000000000000004">
      <c r="B519" s="13">
        <v>514</v>
      </c>
      <c r="C519" s="16" t="s">
        <v>3803</v>
      </c>
      <c r="D519" s="14" t="s">
        <v>1362</v>
      </c>
      <c r="E519" s="11" t="s">
        <v>4060</v>
      </c>
      <c r="F519" s="6" t="s">
        <v>18</v>
      </c>
      <c r="G519" s="10"/>
    </row>
    <row r="520" spans="2:7" ht="24" x14ac:dyDescent="0.55000000000000004">
      <c r="B520" s="13">
        <v>515</v>
      </c>
      <c r="C520" s="18"/>
      <c r="D520" s="14" t="s">
        <v>1367</v>
      </c>
      <c r="E520" s="11" t="s">
        <v>4061</v>
      </c>
      <c r="F520" s="6" t="s">
        <v>18</v>
      </c>
      <c r="G520" s="10"/>
    </row>
    <row r="521" spans="2:7" ht="24" x14ac:dyDescent="0.55000000000000004">
      <c r="B521" s="13">
        <v>516</v>
      </c>
      <c r="C521" s="18"/>
      <c r="D521" s="14" t="s">
        <v>1372</v>
      </c>
      <c r="E521" s="11" t="s">
        <v>4062</v>
      </c>
      <c r="F521" s="6" t="s">
        <v>18</v>
      </c>
      <c r="G521" s="10"/>
    </row>
    <row r="522" spans="2:7" ht="24" x14ac:dyDescent="0.55000000000000004">
      <c r="B522" s="13">
        <v>517</v>
      </c>
      <c r="C522" s="18"/>
      <c r="D522" s="14" t="s">
        <v>1378</v>
      </c>
      <c r="E522" s="11" t="s">
        <v>3899</v>
      </c>
      <c r="F522" s="6" t="s">
        <v>18</v>
      </c>
      <c r="G522" s="10"/>
    </row>
    <row r="523" spans="2:7" ht="24" x14ac:dyDescent="0.55000000000000004">
      <c r="B523" s="13">
        <v>518</v>
      </c>
      <c r="C523" s="18"/>
      <c r="D523" s="14" t="s">
        <v>1383</v>
      </c>
      <c r="E523" s="11" t="s">
        <v>3899</v>
      </c>
      <c r="F523" s="6" t="s">
        <v>18</v>
      </c>
      <c r="G523" s="10"/>
    </row>
    <row r="524" spans="2:7" ht="24" x14ac:dyDescent="0.55000000000000004">
      <c r="B524" s="13">
        <v>519</v>
      </c>
      <c r="C524" s="18"/>
      <c r="D524" s="14" t="s">
        <v>1387</v>
      </c>
      <c r="E524" s="11" t="s">
        <v>3899</v>
      </c>
      <c r="F524" s="6" t="s">
        <v>18</v>
      </c>
      <c r="G524" s="10"/>
    </row>
    <row r="525" spans="2:7" ht="24" x14ac:dyDescent="0.55000000000000004">
      <c r="B525" s="13">
        <v>520</v>
      </c>
      <c r="C525" s="18"/>
      <c r="D525" s="14" t="s">
        <v>1390</v>
      </c>
      <c r="E525" s="11" t="s">
        <v>3899</v>
      </c>
      <c r="F525" s="6" t="s">
        <v>18</v>
      </c>
      <c r="G525" s="10"/>
    </row>
    <row r="526" spans="2:7" ht="24" x14ac:dyDescent="0.55000000000000004">
      <c r="B526" s="13">
        <v>521</v>
      </c>
      <c r="C526" s="18"/>
      <c r="D526" s="14" t="s">
        <v>1393</v>
      </c>
      <c r="E526" s="11" t="s">
        <v>4063</v>
      </c>
      <c r="F526" s="6" t="s">
        <v>18</v>
      </c>
      <c r="G526" s="10"/>
    </row>
    <row r="527" spans="2:7" ht="24" x14ac:dyDescent="0.55000000000000004">
      <c r="B527" s="13">
        <v>522</v>
      </c>
      <c r="C527" s="18"/>
      <c r="D527" s="14" t="s">
        <v>1398</v>
      </c>
      <c r="E527" s="11" t="s">
        <v>4064</v>
      </c>
      <c r="F527" s="6" t="s">
        <v>767</v>
      </c>
      <c r="G527" s="10"/>
    </row>
    <row r="528" spans="2:7" ht="24" x14ac:dyDescent="0.55000000000000004">
      <c r="B528" s="13">
        <v>523</v>
      </c>
      <c r="C528" s="18"/>
      <c r="D528" s="14" t="s">
        <v>1402</v>
      </c>
      <c r="E528" s="11" t="s">
        <v>934</v>
      </c>
      <c r="F528" s="6" t="s">
        <v>1403</v>
      </c>
      <c r="G528" s="10"/>
    </row>
    <row r="529" spans="2:7" ht="24" x14ac:dyDescent="0.55000000000000004">
      <c r="B529" s="13">
        <v>524</v>
      </c>
      <c r="C529" s="18"/>
      <c r="D529" s="14" t="s">
        <v>1405</v>
      </c>
      <c r="E529" s="11" t="s">
        <v>4065</v>
      </c>
      <c r="F529" s="6" t="s">
        <v>1407</v>
      </c>
      <c r="G529" s="10"/>
    </row>
    <row r="530" spans="2:7" ht="24" x14ac:dyDescent="0.55000000000000004">
      <c r="B530" s="13">
        <v>525</v>
      </c>
      <c r="C530" s="18"/>
      <c r="D530" s="14" t="s">
        <v>1409</v>
      </c>
      <c r="E530" s="11" t="s">
        <v>4066</v>
      </c>
      <c r="F530" s="6" t="s">
        <v>94</v>
      </c>
      <c r="G530" s="10"/>
    </row>
    <row r="531" spans="2:7" ht="24" x14ac:dyDescent="0.55000000000000004">
      <c r="B531" s="13">
        <v>526</v>
      </c>
      <c r="C531" s="18"/>
      <c r="D531" s="14" t="s">
        <v>1413</v>
      </c>
      <c r="E531" s="11" t="s">
        <v>4067</v>
      </c>
      <c r="F531" s="6" t="s">
        <v>18</v>
      </c>
      <c r="G531" s="10"/>
    </row>
    <row r="532" spans="2:7" ht="24" x14ac:dyDescent="0.55000000000000004">
      <c r="B532" s="13">
        <v>527</v>
      </c>
      <c r="C532" s="18"/>
      <c r="D532" s="14" t="s">
        <v>1417</v>
      </c>
      <c r="E532" s="11" t="s">
        <v>3899</v>
      </c>
      <c r="F532" s="6" t="s">
        <v>1419</v>
      </c>
      <c r="G532" s="10"/>
    </row>
    <row r="533" spans="2:7" ht="24" x14ac:dyDescent="0.55000000000000004">
      <c r="B533" s="13">
        <v>528</v>
      </c>
      <c r="C533" s="17"/>
      <c r="D533" s="14" t="s">
        <v>1421</v>
      </c>
      <c r="E533" s="11" t="s">
        <v>1422</v>
      </c>
      <c r="F533" s="6" t="s">
        <v>1424</v>
      </c>
      <c r="G533" s="10"/>
    </row>
    <row r="534" spans="2:7" ht="24" x14ac:dyDescent="0.55000000000000004">
      <c r="B534" s="13">
        <v>529</v>
      </c>
      <c r="C534" s="7" t="s">
        <v>3805</v>
      </c>
      <c r="D534" s="14" t="s">
        <v>1426</v>
      </c>
      <c r="E534" s="11" t="s">
        <v>4068</v>
      </c>
      <c r="F534" s="6" t="s">
        <v>1431</v>
      </c>
      <c r="G534" s="10"/>
    </row>
    <row r="535" spans="2:7" ht="24" x14ac:dyDescent="0.55000000000000004">
      <c r="B535" s="13">
        <v>530</v>
      </c>
      <c r="C535" s="16" t="s">
        <v>3807</v>
      </c>
      <c r="D535" s="14" t="s">
        <v>1433</v>
      </c>
      <c r="E535" s="11" t="s">
        <v>47</v>
      </c>
      <c r="F535" s="6" t="s">
        <v>18</v>
      </c>
      <c r="G535" s="10"/>
    </row>
    <row r="536" spans="2:7" ht="24" x14ac:dyDescent="0.55000000000000004">
      <c r="B536" s="13">
        <v>531</v>
      </c>
      <c r="C536" s="18"/>
      <c r="D536" s="14" t="s">
        <v>1439</v>
      </c>
      <c r="E536" s="11" t="s">
        <v>3989</v>
      </c>
      <c r="F536" s="6" t="s">
        <v>18</v>
      </c>
      <c r="G536" s="10"/>
    </row>
    <row r="537" spans="2:7" ht="24" x14ac:dyDescent="0.55000000000000004">
      <c r="B537" s="13">
        <v>532</v>
      </c>
      <c r="C537" s="18"/>
      <c r="D537" s="14" t="s">
        <v>1443</v>
      </c>
      <c r="E537" s="11" t="s">
        <v>4069</v>
      </c>
      <c r="F537" s="6" t="s">
        <v>18</v>
      </c>
      <c r="G537" s="10"/>
    </row>
    <row r="538" spans="2:7" ht="24" x14ac:dyDescent="0.55000000000000004">
      <c r="B538" s="13">
        <v>533</v>
      </c>
      <c r="C538" s="18"/>
      <c r="D538" s="14" t="s">
        <v>1450</v>
      </c>
      <c r="E538" s="11" t="s">
        <v>4069</v>
      </c>
      <c r="F538" s="6" t="s">
        <v>18</v>
      </c>
      <c r="G538" s="10"/>
    </row>
    <row r="539" spans="2:7" ht="24" x14ac:dyDescent="0.55000000000000004">
      <c r="B539" s="13">
        <v>534</v>
      </c>
      <c r="C539" s="18"/>
      <c r="D539" s="14" t="s">
        <v>1454</v>
      </c>
      <c r="E539" s="11" t="s">
        <v>47</v>
      </c>
      <c r="F539" s="6" t="s">
        <v>18</v>
      </c>
      <c r="G539" s="10"/>
    </row>
    <row r="540" spans="2:7" ht="24" x14ac:dyDescent="0.55000000000000004">
      <c r="B540" s="13">
        <v>535</v>
      </c>
      <c r="C540" s="18"/>
      <c r="D540" s="14" t="s">
        <v>1459</v>
      </c>
      <c r="E540" s="11" t="s">
        <v>4070</v>
      </c>
      <c r="F540" s="6" t="s">
        <v>1464</v>
      </c>
      <c r="G540" s="10"/>
    </row>
    <row r="541" spans="2:7" ht="24" x14ac:dyDescent="0.55000000000000004">
      <c r="B541" s="13">
        <v>536</v>
      </c>
      <c r="C541" s="18"/>
      <c r="D541" s="14" t="s">
        <v>1466</v>
      </c>
      <c r="E541" s="11" t="s">
        <v>47</v>
      </c>
      <c r="F541" s="6" t="s">
        <v>1467</v>
      </c>
      <c r="G541" s="10"/>
    </row>
    <row r="542" spans="2:7" ht="24" x14ac:dyDescent="0.55000000000000004">
      <c r="B542" s="13">
        <v>537</v>
      </c>
      <c r="C542" s="18"/>
      <c r="D542" s="14" t="s">
        <v>1469</v>
      </c>
      <c r="E542" s="11" t="s">
        <v>47</v>
      </c>
      <c r="F542" s="6" t="s">
        <v>94</v>
      </c>
      <c r="G542" s="10"/>
    </row>
    <row r="543" spans="2:7" ht="24" x14ac:dyDescent="0.55000000000000004">
      <c r="B543" s="13">
        <v>538</v>
      </c>
      <c r="C543" s="18"/>
      <c r="D543" s="14" t="s">
        <v>1472</v>
      </c>
      <c r="E543" s="11" t="s">
        <v>4069</v>
      </c>
      <c r="F543" s="6" t="s">
        <v>1475</v>
      </c>
      <c r="G543" s="10"/>
    </row>
    <row r="544" spans="2:7" ht="24" x14ac:dyDescent="0.55000000000000004">
      <c r="B544" s="13">
        <v>539</v>
      </c>
      <c r="C544" s="18"/>
      <c r="D544" s="14" t="s">
        <v>1477</v>
      </c>
      <c r="E544" s="11" t="s">
        <v>1479</v>
      </c>
      <c r="F544" s="6" t="s">
        <v>1480</v>
      </c>
      <c r="G544" s="10"/>
    </row>
    <row r="545" spans="2:7" ht="24" x14ac:dyDescent="0.55000000000000004">
      <c r="B545" s="13">
        <v>540</v>
      </c>
      <c r="C545" s="17"/>
      <c r="D545" s="14" t="s">
        <v>1482</v>
      </c>
      <c r="E545" s="11" t="s">
        <v>1484</v>
      </c>
      <c r="F545" s="6" t="s">
        <v>1485</v>
      </c>
      <c r="G545" s="10"/>
    </row>
    <row r="546" spans="2:7" ht="24" x14ac:dyDescent="0.55000000000000004">
      <c r="B546" s="13">
        <v>541</v>
      </c>
      <c r="C546" s="16" t="s">
        <v>3809</v>
      </c>
      <c r="D546" s="14" t="s">
        <v>1487</v>
      </c>
      <c r="E546" s="11" t="s">
        <v>4071</v>
      </c>
      <c r="F546" s="6" t="s">
        <v>18</v>
      </c>
      <c r="G546" s="10"/>
    </row>
    <row r="547" spans="2:7" ht="24" x14ac:dyDescent="0.55000000000000004">
      <c r="B547" s="13">
        <v>542</v>
      </c>
      <c r="C547" s="18"/>
      <c r="D547" s="14" t="s">
        <v>1492</v>
      </c>
      <c r="E547" s="11" t="s">
        <v>4072</v>
      </c>
      <c r="F547" s="6" t="s">
        <v>18</v>
      </c>
      <c r="G547" s="10"/>
    </row>
    <row r="548" spans="2:7" ht="24" x14ac:dyDescent="0.55000000000000004">
      <c r="B548" s="13">
        <v>543</v>
      </c>
      <c r="C548" s="18"/>
      <c r="D548" s="14" t="s">
        <v>1495</v>
      </c>
      <c r="E548" s="11" t="s">
        <v>4072</v>
      </c>
      <c r="F548" s="6" t="s">
        <v>18</v>
      </c>
      <c r="G548" s="10"/>
    </row>
    <row r="549" spans="2:7" ht="24" x14ac:dyDescent="0.55000000000000004">
      <c r="B549" s="13">
        <v>544</v>
      </c>
      <c r="C549" s="18"/>
      <c r="D549" s="14" t="s">
        <v>1498</v>
      </c>
      <c r="E549" s="11" t="s">
        <v>4072</v>
      </c>
      <c r="F549" s="6" t="s">
        <v>18</v>
      </c>
      <c r="G549" s="10"/>
    </row>
    <row r="550" spans="2:7" ht="24" x14ac:dyDescent="0.55000000000000004">
      <c r="B550" s="13">
        <v>545</v>
      </c>
      <c r="C550" s="18"/>
      <c r="D550" s="14" t="s">
        <v>1500</v>
      </c>
      <c r="E550" s="11" t="s">
        <v>4073</v>
      </c>
      <c r="F550" s="6" t="s">
        <v>18</v>
      </c>
      <c r="G550" s="10"/>
    </row>
    <row r="551" spans="2:7" ht="24" x14ac:dyDescent="0.55000000000000004">
      <c r="B551" s="13">
        <v>546</v>
      </c>
      <c r="C551" s="18"/>
      <c r="D551" s="14" t="s">
        <v>1504</v>
      </c>
      <c r="E551" s="11" t="s">
        <v>4073</v>
      </c>
      <c r="F551" s="6" t="s">
        <v>18</v>
      </c>
      <c r="G551" s="10"/>
    </row>
    <row r="552" spans="2:7" ht="24" x14ac:dyDescent="0.55000000000000004">
      <c r="B552" s="13">
        <v>547</v>
      </c>
      <c r="C552" s="18"/>
      <c r="D552" s="14" t="s">
        <v>1506</v>
      </c>
      <c r="E552" s="11" t="s">
        <v>4074</v>
      </c>
      <c r="F552" s="6" t="s">
        <v>18</v>
      </c>
      <c r="G552" s="10"/>
    </row>
    <row r="553" spans="2:7" ht="24" x14ac:dyDescent="0.55000000000000004">
      <c r="B553" s="13">
        <v>548</v>
      </c>
      <c r="C553" s="18"/>
      <c r="D553" s="14" t="s">
        <v>1509</v>
      </c>
      <c r="E553" s="11" t="s">
        <v>4075</v>
      </c>
      <c r="F553" s="6" t="s">
        <v>1511</v>
      </c>
      <c r="G553" s="10"/>
    </row>
    <row r="554" spans="2:7" ht="24" x14ac:dyDescent="0.55000000000000004">
      <c r="B554" s="13">
        <v>549</v>
      </c>
      <c r="C554" s="18"/>
      <c r="D554" s="14" t="s">
        <v>1513</v>
      </c>
      <c r="E554" s="11" t="s">
        <v>3900</v>
      </c>
      <c r="F554" s="6" t="s">
        <v>1517</v>
      </c>
      <c r="G554" s="10"/>
    </row>
    <row r="555" spans="2:7" ht="24" x14ac:dyDescent="0.55000000000000004">
      <c r="B555" s="13">
        <v>550</v>
      </c>
      <c r="C555" s="17"/>
      <c r="D555" s="14" t="s">
        <v>1519</v>
      </c>
      <c r="E555" s="12" t="s">
        <v>1520</v>
      </c>
      <c r="F555" s="6" t="s">
        <v>94</v>
      </c>
      <c r="G555" s="10"/>
    </row>
    <row r="556" spans="2:7" ht="24" x14ac:dyDescent="0.55000000000000004">
      <c r="B556" s="13">
        <v>551</v>
      </c>
      <c r="C556" s="16" t="s">
        <v>3811</v>
      </c>
      <c r="D556" s="14" t="s">
        <v>3516</v>
      </c>
      <c r="E556" s="11" t="s">
        <v>4076</v>
      </c>
      <c r="F556" s="6" t="s">
        <v>18</v>
      </c>
      <c r="G556" s="10"/>
    </row>
    <row r="557" spans="2:7" ht="24" x14ac:dyDescent="0.55000000000000004">
      <c r="B557" s="13">
        <v>552</v>
      </c>
      <c r="C557" s="18"/>
      <c r="D557" s="14" t="s">
        <v>3521</v>
      </c>
      <c r="E557" s="11" t="s">
        <v>47</v>
      </c>
      <c r="F557" s="6" t="s">
        <v>345</v>
      </c>
      <c r="G557" s="10"/>
    </row>
    <row r="558" spans="2:7" ht="24" x14ac:dyDescent="0.55000000000000004">
      <c r="B558" s="13">
        <v>553</v>
      </c>
      <c r="C558" s="18"/>
      <c r="D558" s="14" t="s">
        <v>3525</v>
      </c>
      <c r="E558" s="11" t="s">
        <v>4077</v>
      </c>
      <c r="F558" s="6" t="s">
        <v>1754</v>
      </c>
      <c r="G558" s="10"/>
    </row>
    <row r="559" spans="2:7" ht="24" x14ac:dyDescent="0.55000000000000004">
      <c r="B559" s="13">
        <v>554</v>
      </c>
      <c r="C559" s="18"/>
      <c r="D559" s="14" t="s">
        <v>3528</v>
      </c>
      <c r="E559" s="11" t="s">
        <v>4078</v>
      </c>
      <c r="F559" s="6" t="s">
        <v>94</v>
      </c>
      <c r="G559" s="10"/>
    </row>
    <row r="560" spans="2:7" ht="24" x14ac:dyDescent="0.55000000000000004">
      <c r="B560" s="13">
        <v>555</v>
      </c>
      <c r="C560" s="18"/>
      <c r="D560" s="14" t="s">
        <v>3532</v>
      </c>
      <c r="E560" s="11" t="s">
        <v>4044</v>
      </c>
      <c r="F560" s="6" t="s">
        <v>1765</v>
      </c>
      <c r="G560" s="10"/>
    </row>
    <row r="561" spans="2:7" ht="24" x14ac:dyDescent="0.55000000000000004">
      <c r="B561" s="13">
        <v>556</v>
      </c>
      <c r="C561" s="18"/>
      <c r="D561" s="14" t="s">
        <v>3536</v>
      </c>
      <c r="E561" s="11" t="s">
        <v>4044</v>
      </c>
      <c r="F561" s="6" t="s">
        <v>345</v>
      </c>
      <c r="G561" s="10"/>
    </row>
    <row r="562" spans="2:7" ht="24" x14ac:dyDescent="0.55000000000000004">
      <c r="B562" s="13">
        <v>557</v>
      </c>
      <c r="C562" s="18"/>
      <c r="D562" s="14" t="s">
        <v>3540</v>
      </c>
      <c r="E562" s="11" t="s">
        <v>4044</v>
      </c>
      <c r="F562" s="6" t="s">
        <v>345</v>
      </c>
      <c r="G562" s="10"/>
    </row>
    <row r="563" spans="2:7" ht="24" x14ac:dyDescent="0.55000000000000004">
      <c r="B563" s="13">
        <v>558</v>
      </c>
      <c r="C563" s="17"/>
      <c r="D563" s="14" t="s">
        <v>3544</v>
      </c>
      <c r="E563" s="11" t="s">
        <v>4079</v>
      </c>
      <c r="F563" s="6" t="s">
        <v>44</v>
      </c>
      <c r="G563" s="10"/>
    </row>
    <row r="564" spans="2:7" ht="24" x14ac:dyDescent="0.55000000000000004">
      <c r="B564" s="13">
        <v>559</v>
      </c>
      <c r="C564" s="7" t="s">
        <v>3813</v>
      </c>
      <c r="D564" s="14" t="s">
        <v>3549</v>
      </c>
      <c r="E564" s="11" t="s">
        <v>4080</v>
      </c>
      <c r="F564" s="6" t="s">
        <v>155</v>
      </c>
      <c r="G564" s="10"/>
    </row>
    <row r="565" spans="2:7" ht="24" x14ac:dyDescent="0.55000000000000004">
      <c r="B565" s="13">
        <v>560</v>
      </c>
      <c r="C565" s="16" t="s">
        <v>3815</v>
      </c>
      <c r="D565" s="14" t="s">
        <v>3594</v>
      </c>
      <c r="E565" s="11" t="s">
        <v>4081</v>
      </c>
      <c r="F565" s="6" t="s">
        <v>18</v>
      </c>
      <c r="G565" s="10"/>
    </row>
    <row r="566" spans="2:7" ht="24" x14ac:dyDescent="0.55000000000000004">
      <c r="B566" s="13">
        <v>561</v>
      </c>
      <c r="C566" s="18"/>
      <c r="D566" s="14" t="s">
        <v>3600</v>
      </c>
      <c r="E566" s="11" t="s">
        <v>4081</v>
      </c>
      <c r="F566" s="6" t="s">
        <v>18</v>
      </c>
      <c r="G566" s="10"/>
    </row>
    <row r="567" spans="2:7" ht="24" x14ac:dyDescent="0.55000000000000004">
      <c r="B567" s="13">
        <v>562</v>
      </c>
      <c r="C567" s="17"/>
      <c r="D567" s="14" t="s">
        <v>3604</v>
      </c>
      <c r="E567" s="11" t="s">
        <v>47</v>
      </c>
      <c r="F567" s="6" t="s">
        <v>473</v>
      </c>
      <c r="G567" s="10"/>
    </row>
    <row r="568" spans="2:7" ht="24" x14ac:dyDescent="0.55000000000000004">
      <c r="B568" s="13">
        <v>563</v>
      </c>
      <c r="C568" s="16" t="s">
        <v>3817</v>
      </c>
      <c r="D568" s="14" t="s">
        <v>1524</v>
      </c>
      <c r="E568" s="11" t="s">
        <v>4082</v>
      </c>
      <c r="F568" s="6" t="s">
        <v>18</v>
      </c>
      <c r="G568" s="10"/>
    </row>
    <row r="569" spans="2:7" ht="24" x14ac:dyDescent="0.55000000000000004">
      <c r="B569" s="13">
        <v>564</v>
      </c>
      <c r="C569" s="18"/>
      <c r="D569" s="14" t="s">
        <v>1529</v>
      </c>
      <c r="E569" s="11" t="s">
        <v>4083</v>
      </c>
      <c r="F569" s="6" t="s">
        <v>18</v>
      </c>
      <c r="G569" s="10"/>
    </row>
    <row r="570" spans="2:7" ht="24" x14ac:dyDescent="0.55000000000000004">
      <c r="B570" s="13">
        <v>565</v>
      </c>
      <c r="C570" s="18"/>
      <c r="D570" s="14" t="s">
        <v>1534</v>
      </c>
      <c r="E570" s="11" t="s">
        <v>4083</v>
      </c>
      <c r="F570" s="6" t="s">
        <v>18</v>
      </c>
      <c r="G570" s="10"/>
    </row>
    <row r="571" spans="2:7" ht="24" x14ac:dyDescent="0.55000000000000004">
      <c r="B571" s="13">
        <v>566</v>
      </c>
      <c r="C571" s="18"/>
      <c r="D571" s="14" t="s">
        <v>1537</v>
      </c>
      <c r="E571" s="11" t="s">
        <v>4083</v>
      </c>
      <c r="F571" s="6" t="s">
        <v>18</v>
      </c>
      <c r="G571" s="10"/>
    </row>
    <row r="572" spans="2:7" ht="24" x14ac:dyDescent="0.55000000000000004">
      <c r="B572" s="13">
        <v>567</v>
      </c>
      <c r="C572" s="18"/>
      <c r="D572" s="14" t="s">
        <v>1540</v>
      </c>
      <c r="E572" s="11" t="s">
        <v>4083</v>
      </c>
      <c r="F572" s="6" t="s">
        <v>18</v>
      </c>
      <c r="G572" s="10"/>
    </row>
    <row r="573" spans="2:7" ht="24" x14ac:dyDescent="0.55000000000000004">
      <c r="B573" s="13">
        <v>568</v>
      </c>
      <c r="C573" s="18"/>
      <c r="D573" s="14" t="s">
        <v>1543</v>
      </c>
      <c r="E573" s="11" t="s">
        <v>4084</v>
      </c>
      <c r="F573" s="6" t="s">
        <v>1546</v>
      </c>
      <c r="G573" s="10"/>
    </row>
    <row r="574" spans="2:7" ht="24" x14ac:dyDescent="0.55000000000000004">
      <c r="B574" s="13">
        <v>569</v>
      </c>
      <c r="C574" s="18"/>
      <c r="D574" s="14" t="s">
        <v>1548</v>
      </c>
      <c r="E574" s="11" t="s">
        <v>4085</v>
      </c>
      <c r="F574" s="6" t="s">
        <v>1546</v>
      </c>
      <c r="G574" s="10"/>
    </row>
    <row r="575" spans="2:7" ht="24" x14ac:dyDescent="0.55000000000000004">
      <c r="B575" s="13">
        <v>570</v>
      </c>
      <c r="C575" s="18"/>
      <c r="D575" s="14" t="s">
        <v>1553</v>
      </c>
      <c r="E575" s="11" t="s">
        <v>4086</v>
      </c>
      <c r="F575" s="6" t="s">
        <v>1557</v>
      </c>
      <c r="G575" s="10"/>
    </row>
    <row r="576" spans="2:7" ht="24" x14ac:dyDescent="0.55000000000000004">
      <c r="B576" s="13">
        <v>571</v>
      </c>
      <c r="C576" s="17"/>
      <c r="D576" s="14" t="s">
        <v>1559</v>
      </c>
      <c r="E576" s="11" t="s">
        <v>4087</v>
      </c>
      <c r="F576" s="6" t="s">
        <v>1562</v>
      </c>
      <c r="G576" s="10"/>
    </row>
    <row r="577" spans="2:7" ht="24" x14ac:dyDescent="0.55000000000000004">
      <c r="B577" s="13">
        <v>572</v>
      </c>
      <c r="C577" s="16" t="s">
        <v>3819</v>
      </c>
      <c r="D577" s="14" t="s">
        <v>1564</v>
      </c>
      <c r="E577" s="11" t="s">
        <v>4088</v>
      </c>
      <c r="F577" s="6" t="s">
        <v>1568</v>
      </c>
      <c r="G577" s="10"/>
    </row>
    <row r="578" spans="2:7" ht="24" x14ac:dyDescent="0.55000000000000004">
      <c r="B578" s="13">
        <v>573</v>
      </c>
      <c r="C578" s="18"/>
      <c r="D578" s="14" t="s">
        <v>1570</v>
      </c>
      <c r="E578" s="11" t="s">
        <v>4089</v>
      </c>
      <c r="F578" s="6" t="s">
        <v>18</v>
      </c>
      <c r="G578" s="10"/>
    </row>
    <row r="579" spans="2:7" ht="24" x14ac:dyDescent="0.55000000000000004">
      <c r="B579" s="13">
        <v>574</v>
      </c>
      <c r="C579" s="18"/>
      <c r="D579" s="14" t="s">
        <v>1574</v>
      </c>
      <c r="E579" s="11" t="s">
        <v>4090</v>
      </c>
      <c r="F579" s="6" t="s">
        <v>18</v>
      </c>
      <c r="G579" s="10"/>
    </row>
    <row r="580" spans="2:7" ht="24" x14ac:dyDescent="0.55000000000000004">
      <c r="B580" s="13">
        <v>575</v>
      </c>
      <c r="C580" s="18"/>
      <c r="D580" s="14" t="s">
        <v>1579</v>
      </c>
      <c r="E580" s="11" t="s">
        <v>4091</v>
      </c>
      <c r="F580" s="6" t="s">
        <v>18</v>
      </c>
      <c r="G580" s="10"/>
    </row>
    <row r="581" spans="2:7" ht="24" x14ac:dyDescent="0.55000000000000004">
      <c r="B581" s="13">
        <v>576</v>
      </c>
      <c r="C581" s="18"/>
      <c r="D581" s="14" t="s">
        <v>1583</v>
      </c>
      <c r="E581" s="11" t="s">
        <v>4092</v>
      </c>
      <c r="F581" s="6" t="s">
        <v>18</v>
      </c>
      <c r="G581" s="10"/>
    </row>
    <row r="582" spans="2:7" ht="24" x14ac:dyDescent="0.55000000000000004">
      <c r="B582" s="13">
        <v>577</v>
      </c>
      <c r="C582" s="18"/>
      <c r="D582" s="14" t="s">
        <v>1587</v>
      </c>
      <c r="E582" s="11" t="s">
        <v>4093</v>
      </c>
      <c r="F582" s="6" t="s">
        <v>1591</v>
      </c>
      <c r="G582" s="10"/>
    </row>
    <row r="583" spans="2:7" ht="24" x14ac:dyDescent="0.55000000000000004">
      <c r="B583" s="13">
        <v>578</v>
      </c>
      <c r="C583" s="18"/>
      <c r="D583" s="14" t="s">
        <v>1593</v>
      </c>
      <c r="E583" s="11" t="s">
        <v>4094</v>
      </c>
      <c r="F583" s="6" t="s">
        <v>1597</v>
      </c>
      <c r="G583" s="10"/>
    </row>
    <row r="584" spans="2:7" ht="24" x14ac:dyDescent="0.55000000000000004">
      <c r="B584" s="13">
        <v>579</v>
      </c>
      <c r="C584" s="18"/>
      <c r="D584" s="14" t="s">
        <v>1599</v>
      </c>
      <c r="E584" s="11" t="s">
        <v>4091</v>
      </c>
      <c r="F584" s="6" t="s">
        <v>345</v>
      </c>
      <c r="G584" s="10"/>
    </row>
    <row r="585" spans="2:7" ht="24" x14ac:dyDescent="0.55000000000000004">
      <c r="B585" s="13">
        <v>580</v>
      </c>
      <c r="C585" s="18"/>
      <c r="D585" s="14" t="s">
        <v>1603</v>
      </c>
      <c r="E585" s="11" t="s">
        <v>4091</v>
      </c>
      <c r="F585" s="6" t="s">
        <v>1606</v>
      </c>
      <c r="G585" s="10"/>
    </row>
    <row r="586" spans="2:7" ht="24" x14ac:dyDescent="0.55000000000000004">
      <c r="B586" s="13">
        <v>581</v>
      </c>
      <c r="C586" s="18"/>
      <c r="D586" s="14" t="s">
        <v>1608</v>
      </c>
      <c r="E586" s="11" t="s">
        <v>4091</v>
      </c>
      <c r="F586" s="6" t="s">
        <v>1606</v>
      </c>
      <c r="G586" s="10"/>
    </row>
    <row r="587" spans="2:7" ht="24" x14ac:dyDescent="0.55000000000000004">
      <c r="B587" s="13">
        <v>582</v>
      </c>
      <c r="C587" s="18"/>
      <c r="D587" s="14" t="s">
        <v>1611</v>
      </c>
      <c r="E587" s="11" t="s">
        <v>4095</v>
      </c>
      <c r="F587" s="6" t="s">
        <v>1614</v>
      </c>
      <c r="G587" s="10"/>
    </row>
    <row r="588" spans="2:7" ht="24" x14ac:dyDescent="0.55000000000000004">
      <c r="B588" s="13">
        <v>583</v>
      </c>
      <c r="C588" s="18"/>
      <c r="D588" s="14" t="s">
        <v>1616</v>
      </c>
      <c r="E588" s="11" t="s">
        <v>47</v>
      </c>
      <c r="F588" s="6" t="s">
        <v>91</v>
      </c>
      <c r="G588" s="10"/>
    </row>
    <row r="589" spans="2:7" ht="24" x14ac:dyDescent="0.55000000000000004">
      <c r="B589" s="13">
        <v>584</v>
      </c>
      <c r="C589" s="18"/>
      <c r="D589" s="14" t="s">
        <v>1619</v>
      </c>
      <c r="E589" s="11" t="s">
        <v>47</v>
      </c>
      <c r="F589" s="6" t="s">
        <v>94</v>
      </c>
      <c r="G589" s="10"/>
    </row>
    <row r="590" spans="2:7" ht="24" x14ac:dyDescent="0.55000000000000004">
      <c r="B590" s="13">
        <v>585</v>
      </c>
      <c r="C590" s="17"/>
      <c r="D590" s="14" t="s">
        <v>1622</v>
      </c>
      <c r="E590" s="11" t="s">
        <v>47</v>
      </c>
      <c r="F590" s="6" t="s">
        <v>94</v>
      </c>
      <c r="G590" s="10"/>
    </row>
    <row r="591" spans="2:7" ht="24" x14ac:dyDescent="0.55000000000000004">
      <c r="B591" s="13">
        <v>586</v>
      </c>
      <c r="C591" s="16" t="s">
        <v>3821</v>
      </c>
      <c r="D591" s="14" t="s">
        <v>3606</v>
      </c>
      <c r="E591" s="12" t="s">
        <v>3608</v>
      </c>
      <c r="F591" s="6" t="s">
        <v>18</v>
      </c>
      <c r="G591" s="10"/>
    </row>
    <row r="592" spans="2:7" ht="24" x14ac:dyDescent="0.55000000000000004">
      <c r="B592" s="13">
        <v>587</v>
      </c>
      <c r="C592" s="18"/>
      <c r="D592" s="14" t="s">
        <v>3612</v>
      </c>
      <c r="E592" s="12" t="s">
        <v>3608</v>
      </c>
      <c r="F592" s="6" t="s">
        <v>18</v>
      </c>
      <c r="G592" s="10"/>
    </row>
    <row r="593" spans="2:7" ht="24" x14ac:dyDescent="0.55000000000000004">
      <c r="B593" s="13">
        <v>588</v>
      </c>
      <c r="C593" s="18"/>
      <c r="D593" s="14" t="s">
        <v>3615</v>
      </c>
      <c r="E593" s="11" t="s">
        <v>47</v>
      </c>
      <c r="F593" s="6" t="s">
        <v>3618</v>
      </c>
      <c r="G593" s="10"/>
    </row>
    <row r="594" spans="2:7" ht="24" x14ac:dyDescent="0.55000000000000004">
      <c r="B594" s="13">
        <v>589</v>
      </c>
      <c r="C594" s="18"/>
      <c r="D594" s="14" t="s">
        <v>3620</v>
      </c>
      <c r="E594" s="11" t="s">
        <v>3622</v>
      </c>
      <c r="F594" s="6" t="s">
        <v>18</v>
      </c>
      <c r="G594" s="10"/>
    </row>
    <row r="595" spans="2:7" ht="24" x14ac:dyDescent="0.55000000000000004">
      <c r="B595" s="13">
        <v>590</v>
      </c>
      <c r="C595" s="18"/>
      <c r="D595" s="14" t="s">
        <v>3626</v>
      </c>
      <c r="E595" s="11" t="s">
        <v>4096</v>
      </c>
      <c r="F595" s="6" t="s">
        <v>18</v>
      </c>
      <c r="G595" s="10"/>
    </row>
    <row r="596" spans="2:7" ht="24" x14ac:dyDescent="0.55000000000000004">
      <c r="B596" s="13">
        <v>591</v>
      </c>
      <c r="C596" s="18"/>
      <c r="D596" s="14" t="s">
        <v>3631</v>
      </c>
      <c r="E596" s="11" t="s">
        <v>4097</v>
      </c>
      <c r="F596" s="6" t="s">
        <v>18</v>
      </c>
      <c r="G596" s="10"/>
    </row>
    <row r="597" spans="2:7" ht="24" x14ac:dyDescent="0.55000000000000004">
      <c r="B597" s="13">
        <v>592</v>
      </c>
      <c r="C597" s="18"/>
      <c r="D597" s="14" t="s">
        <v>3636</v>
      </c>
      <c r="E597" s="11" t="s">
        <v>4097</v>
      </c>
      <c r="F597" s="6" t="s">
        <v>18</v>
      </c>
      <c r="G597" s="10"/>
    </row>
    <row r="598" spans="2:7" ht="24" x14ac:dyDescent="0.55000000000000004">
      <c r="B598" s="13">
        <v>593</v>
      </c>
      <c r="C598" s="18"/>
      <c r="D598" s="14" t="s">
        <v>3639</v>
      </c>
      <c r="E598" s="11" t="s">
        <v>4097</v>
      </c>
      <c r="F598" s="6" t="s">
        <v>18</v>
      </c>
      <c r="G598" s="10"/>
    </row>
    <row r="599" spans="2:7" ht="24" x14ac:dyDescent="0.55000000000000004">
      <c r="B599" s="13">
        <v>594</v>
      </c>
      <c r="C599" s="18"/>
      <c r="D599" s="14" t="s">
        <v>3643</v>
      </c>
      <c r="E599" s="11" t="s">
        <v>4097</v>
      </c>
      <c r="F599" s="6" t="s">
        <v>18</v>
      </c>
      <c r="G599" s="10"/>
    </row>
    <row r="600" spans="2:7" ht="24" x14ac:dyDescent="0.55000000000000004">
      <c r="B600" s="13">
        <v>595</v>
      </c>
      <c r="C600" s="18"/>
      <c r="D600" s="14" t="s">
        <v>3647</v>
      </c>
      <c r="E600" s="11" t="s">
        <v>4097</v>
      </c>
      <c r="F600" s="6" t="s">
        <v>18</v>
      </c>
      <c r="G600" s="10"/>
    </row>
    <row r="601" spans="2:7" ht="24" x14ac:dyDescent="0.55000000000000004">
      <c r="B601" s="13">
        <v>596</v>
      </c>
      <c r="C601" s="18"/>
      <c r="D601" s="14" t="s">
        <v>3649</v>
      </c>
      <c r="E601" s="11" t="s">
        <v>4098</v>
      </c>
      <c r="F601" s="6" t="s">
        <v>18</v>
      </c>
      <c r="G601" s="10"/>
    </row>
    <row r="602" spans="2:7" ht="24" x14ac:dyDescent="0.55000000000000004">
      <c r="B602" s="13">
        <v>597</v>
      </c>
      <c r="C602" s="18"/>
      <c r="D602" s="14" t="s">
        <v>3654</v>
      </c>
      <c r="E602" s="11" t="s">
        <v>4098</v>
      </c>
      <c r="F602" s="6" t="s">
        <v>18</v>
      </c>
      <c r="G602" s="10"/>
    </row>
    <row r="603" spans="2:7" ht="24" x14ac:dyDescent="0.55000000000000004">
      <c r="B603" s="13">
        <v>598</v>
      </c>
      <c r="C603" s="18"/>
      <c r="D603" s="14" t="s">
        <v>3658</v>
      </c>
      <c r="E603" s="11" t="s">
        <v>4099</v>
      </c>
      <c r="F603" s="6" t="s">
        <v>18</v>
      </c>
      <c r="G603" s="10"/>
    </row>
    <row r="604" spans="2:7" ht="24" x14ac:dyDescent="0.55000000000000004">
      <c r="B604" s="13">
        <v>599</v>
      </c>
      <c r="C604" s="18"/>
      <c r="D604" s="14" t="s">
        <v>3663</v>
      </c>
      <c r="E604" s="11" t="s">
        <v>4100</v>
      </c>
      <c r="F604" s="6" t="s">
        <v>18</v>
      </c>
      <c r="G604" s="10"/>
    </row>
    <row r="605" spans="2:7" ht="24" x14ac:dyDescent="0.55000000000000004">
      <c r="B605" s="13">
        <v>600</v>
      </c>
      <c r="C605" s="18"/>
      <c r="D605" s="14" t="s">
        <v>3871</v>
      </c>
      <c r="E605" s="11" t="s">
        <v>4101</v>
      </c>
      <c r="F605" s="6" t="s">
        <v>18</v>
      </c>
      <c r="G605" s="10"/>
    </row>
    <row r="606" spans="2:7" ht="24" x14ac:dyDescent="0.55000000000000004">
      <c r="B606" s="13">
        <v>601</v>
      </c>
      <c r="C606" s="18"/>
      <c r="D606" s="14" t="s">
        <v>3671</v>
      </c>
      <c r="E606" s="11" t="s">
        <v>298</v>
      </c>
      <c r="F606" s="6" t="s">
        <v>18</v>
      </c>
      <c r="G606" s="10"/>
    </row>
    <row r="607" spans="2:7" ht="24" x14ac:dyDescent="0.55000000000000004">
      <c r="B607" s="13">
        <v>602</v>
      </c>
      <c r="C607" s="18"/>
      <c r="D607" s="14" t="s">
        <v>3676</v>
      </c>
      <c r="E607" s="11" t="s">
        <v>4102</v>
      </c>
      <c r="F607" s="6" t="s">
        <v>18</v>
      </c>
      <c r="G607" s="10"/>
    </row>
    <row r="608" spans="2:7" ht="24" x14ac:dyDescent="0.55000000000000004">
      <c r="B608" s="13">
        <v>603</v>
      </c>
      <c r="C608" s="18"/>
      <c r="D608" s="14" t="s">
        <v>3681</v>
      </c>
      <c r="E608" s="11" t="s">
        <v>4102</v>
      </c>
      <c r="F608" s="6" t="s">
        <v>18</v>
      </c>
      <c r="G608" s="10"/>
    </row>
    <row r="609" spans="2:7" ht="24" x14ac:dyDescent="0.55000000000000004">
      <c r="B609" s="13">
        <v>604</v>
      </c>
      <c r="C609" s="18"/>
      <c r="D609" s="14" t="s">
        <v>3684</v>
      </c>
      <c r="E609" s="11" t="s">
        <v>4103</v>
      </c>
      <c r="F609" s="6" t="s">
        <v>18</v>
      </c>
      <c r="G609" s="10"/>
    </row>
    <row r="610" spans="2:7" ht="24" x14ac:dyDescent="0.55000000000000004">
      <c r="B610" s="13">
        <v>605</v>
      </c>
      <c r="C610" s="18"/>
      <c r="D610" s="14" t="s">
        <v>3690</v>
      </c>
      <c r="E610" s="11" t="s">
        <v>4104</v>
      </c>
      <c r="F610" s="6" t="s">
        <v>18</v>
      </c>
      <c r="G610" s="10"/>
    </row>
    <row r="611" spans="2:7" ht="24" x14ac:dyDescent="0.55000000000000004">
      <c r="B611" s="13">
        <v>606</v>
      </c>
      <c r="C611" s="18"/>
      <c r="D611" s="14" t="s">
        <v>3695</v>
      </c>
      <c r="E611" s="11" t="s">
        <v>4105</v>
      </c>
      <c r="F611" s="6" t="s">
        <v>18</v>
      </c>
      <c r="G611" s="10"/>
    </row>
    <row r="612" spans="2:7" ht="24" x14ac:dyDescent="0.55000000000000004">
      <c r="B612" s="13">
        <v>607</v>
      </c>
      <c r="C612" s="18"/>
      <c r="D612" s="14" t="s">
        <v>3700</v>
      </c>
      <c r="E612" s="11" t="s">
        <v>4105</v>
      </c>
      <c r="F612" s="6" t="s">
        <v>18</v>
      </c>
      <c r="G612" s="10"/>
    </row>
    <row r="613" spans="2:7" ht="24" x14ac:dyDescent="0.55000000000000004">
      <c r="B613" s="13">
        <v>608</v>
      </c>
      <c r="C613" s="18"/>
      <c r="D613" s="14" t="s">
        <v>3703</v>
      </c>
      <c r="E613" s="11" t="s">
        <v>4105</v>
      </c>
      <c r="F613" s="6" t="s">
        <v>18</v>
      </c>
      <c r="G613" s="10"/>
    </row>
    <row r="614" spans="2:7" ht="24" x14ac:dyDescent="0.55000000000000004">
      <c r="B614" s="13">
        <v>609</v>
      </c>
      <c r="C614" s="18"/>
      <c r="D614" s="14" t="s">
        <v>3707</v>
      </c>
      <c r="E614" s="11" t="s">
        <v>4106</v>
      </c>
      <c r="F614" s="6" t="s">
        <v>18</v>
      </c>
      <c r="G614" s="10"/>
    </row>
    <row r="615" spans="2:7" ht="24" x14ac:dyDescent="0.55000000000000004">
      <c r="B615" s="13">
        <v>610</v>
      </c>
      <c r="C615" s="18"/>
      <c r="D615" s="14" t="s">
        <v>3712</v>
      </c>
      <c r="E615" s="11" t="s">
        <v>4107</v>
      </c>
      <c r="F615" s="6" t="s">
        <v>18</v>
      </c>
      <c r="G615" s="10"/>
    </row>
    <row r="616" spans="2:7" ht="24" x14ac:dyDescent="0.55000000000000004">
      <c r="B616" s="13">
        <v>611</v>
      </c>
      <c r="C616" s="18"/>
      <c r="D616" s="14" t="s">
        <v>3719</v>
      </c>
      <c r="E616" s="11" t="s">
        <v>4108</v>
      </c>
      <c r="F616" s="6" t="s">
        <v>94</v>
      </c>
      <c r="G616" s="10"/>
    </row>
    <row r="617" spans="2:7" ht="24" x14ac:dyDescent="0.55000000000000004">
      <c r="B617" s="13">
        <v>612</v>
      </c>
      <c r="C617" s="18"/>
      <c r="D617" s="14" t="s">
        <v>3726</v>
      </c>
      <c r="E617" s="12" t="s">
        <v>3608</v>
      </c>
      <c r="F617" s="6" t="s">
        <v>3730</v>
      </c>
      <c r="G617" s="10"/>
    </row>
    <row r="618" spans="2:7" ht="24" x14ac:dyDescent="0.55000000000000004">
      <c r="B618" s="13">
        <v>613</v>
      </c>
      <c r="C618" s="18"/>
      <c r="D618" s="14" t="s">
        <v>3732</v>
      </c>
      <c r="E618" s="11" t="s">
        <v>47</v>
      </c>
      <c r="F618" s="6" t="s">
        <v>94</v>
      </c>
      <c r="G618" s="10"/>
    </row>
    <row r="619" spans="2:7" ht="24" x14ac:dyDescent="0.55000000000000004">
      <c r="B619" s="13">
        <v>614</v>
      </c>
      <c r="C619" s="18"/>
      <c r="D619" s="14" t="s">
        <v>3735</v>
      </c>
      <c r="E619" s="11" t="s">
        <v>47</v>
      </c>
      <c r="F619" s="6" t="s">
        <v>94</v>
      </c>
      <c r="G619" s="10"/>
    </row>
    <row r="620" spans="2:7" ht="24" x14ac:dyDescent="0.55000000000000004">
      <c r="B620" s="13">
        <v>615</v>
      </c>
      <c r="C620" s="18"/>
      <c r="D620" s="14" t="s">
        <v>3737</v>
      </c>
      <c r="E620" s="11" t="s">
        <v>47</v>
      </c>
      <c r="F620" s="6" t="s">
        <v>94</v>
      </c>
      <c r="G620" s="10"/>
    </row>
    <row r="621" spans="2:7" ht="24" x14ac:dyDescent="0.55000000000000004">
      <c r="B621" s="13">
        <v>616</v>
      </c>
      <c r="C621" s="18"/>
      <c r="D621" s="14" t="s">
        <v>3740</v>
      </c>
      <c r="E621" s="11" t="s">
        <v>47</v>
      </c>
      <c r="F621" s="6" t="s">
        <v>94</v>
      </c>
      <c r="G621" s="10"/>
    </row>
    <row r="622" spans="2:7" ht="24" x14ac:dyDescent="0.55000000000000004">
      <c r="B622" s="13">
        <v>617</v>
      </c>
      <c r="C622" s="18"/>
      <c r="D622" s="14" t="s">
        <v>3742</v>
      </c>
      <c r="E622" s="11" t="s">
        <v>47</v>
      </c>
      <c r="F622" s="6" t="s">
        <v>94</v>
      </c>
      <c r="G622" s="10"/>
    </row>
    <row r="623" spans="2:7" ht="24" x14ac:dyDescent="0.55000000000000004">
      <c r="B623" s="13">
        <v>618</v>
      </c>
      <c r="C623" s="18"/>
      <c r="D623" s="14" t="s">
        <v>3744</v>
      </c>
      <c r="E623" s="11" t="s">
        <v>47</v>
      </c>
      <c r="F623" s="6" t="s">
        <v>94</v>
      </c>
      <c r="G623" s="10"/>
    </row>
    <row r="624" spans="2:7" ht="24" x14ac:dyDescent="0.55000000000000004">
      <c r="B624" s="13">
        <v>619</v>
      </c>
      <c r="C624" s="18"/>
      <c r="D624" s="14" t="s">
        <v>3746</v>
      </c>
      <c r="E624" s="11" t="s">
        <v>47</v>
      </c>
      <c r="F624" s="6" t="s">
        <v>94</v>
      </c>
      <c r="G624" s="10"/>
    </row>
    <row r="625" spans="2:7" ht="24" x14ac:dyDescent="0.55000000000000004">
      <c r="B625" s="13">
        <v>620</v>
      </c>
      <c r="C625" s="18"/>
      <c r="D625" s="14" t="s">
        <v>3748</v>
      </c>
      <c r="E625" s="11" t="s">
        <v>47</v>
      </c>
      <c r="F625" s="6" t="s">
        <v>94</v>
      </c>
      <c r="G625" s="10"/>
    </row>
    <row r="626" spans="2:7" ht="24" x14ac:dyDescent="0.55000000000000004">
      <c r="B626" s="13">
        <v>621</v>
      </c>
      <c r="C626" s="18"/>
      <c r="D626" s="14" t="s">
        <v>3750</v>
      </c>
      <c r="E626" s="11" t="s">
        <v>47</v>
      </c>
      <c r="F626" s="6" t="s">
        <v>94</v>
      </c>
      <c r="G626" s="10"/>
    </row>
    <row r="627" spans="2:7" ht="24" x14ac:dyDescent="0.55000000000000004">
      <c r="B627" s="13">
        <v>622</v>
      </c>
      <c r="C627" s="17"/>
      <c r="D627" s="14" t="s">
        <v>3752</v>
      </c>
      <c r="E627" s="11" t="s">
        <v>47</v>
      </c>
      <c r="F627" s="6" t="s">
        <v>94</v>
      </c>
      <c r="G627" s="10"/>
    </row>
    <row r="628" spans="2:7" ht="24" x14ac:dyDescent="0.55000000000000004">
      <c r="B628" s="13">
        <v>623</v>
      </c>
      <c r="C628" s="16" t="s">
        <v>3823</v>
      </c>
      <c r="D628" s="14" t="s">
        <v>1695</v>
      </c>
      <c r="E628" s="11" t="s">
        <v>1709</v>
      </c>
      <c r="F628" s="6" t="s">
        <v>18</v>
      </c>
      <c r="G628" s="10"/>
    </row>
    <row r="629" spans="2:7" ht="24" x14ac:dyDescent="0.55000000000000004">
      <c r="B629" s="13">
        <v>624</v>
      </c>
      <c r="C629" s="18"/>
      <c r="D629" s="14" t="s">
        <v>1701</v>
      </c>
      <c r="E629" s="12" t="s">
        <v>1703</v>
      </c>
      <c r="F629" s="6" t="s">
        <v>1706</v>
      </c>
      <c r="G629" s="10"/>
    </row>
    <row r="630" spans="2:7" ht="24" x14ac:dyDescent="0.55000000000000004">
      <c r="B630" s="13">
        <v>625</v>
      </c>
      <c r="C630" s="18"/>
      <c r="D630" s="14" t="s">
        <v>1708</v>
      </c>
      <c r="E630" s="12" t="s">
        <v>1709</v>
      </c>
      <c r="F630" s="6" t="s">
        <v>1706</v>
      </c>
      <c r="G630" s="10"/>
    </row>
    <row r="631" spans="2:7" ht="24" x14ac:dyDescent="0.55000000000000004">
      <c r="B631" s="13">
        <v>626</v>
      </c>
      <c r="C631" s="17"/>
      <c r="D631" s="14" t="s">
        <v>1713</v>
      </c>
      <c r="E631" s="11" t="s">
        <v>1709</v>
      </c>
      <c r="F631" s="6" t="s">
        <v>1716</v>
      </c>
      <c r="G631" s="10"/>
    </row>
    <row r="632" spans="2:7" ht="24" x14ac:dyDescent="0.55000000000000004">
      <c r="B632" s="13">
        <v>627</v>
      </c>
      <c r="C632" s="16" t="s">
        <v>3825</v>
      </c>
      <c r="D632" s="14" t="s">
        <v>1624</v>
      </c>
      <c r="E632" s="11" t="s">
        <v>4109</v>
      </c>
      <c r="F632" s="6" t="s">
        <v>18</v>
      </c>
      <c r="G632" s="10"/>
    </row>
    <row r="633" spans="2:7" ht="24" x14ac:dyDescent="0.55000000000000004">
      <c r="B633" s="13">
        <v>628</v>
      </c>
      <c r="C633" s="18"/>
      <c r="D633" s="14" t="s">
        <v>1630</v>
      </c>
      <c r="E633" s="11" t="s">
        <v>4110</v>
      </c>
      <c r="F633" s="6" t="s">
        <v>18</v>
      </c>
      <c r="G633" s="10"/>
    </row>
    <row r="634" spans="2:7" ht="24" x14ac:dyDescent="0.55000000000000004">
      <c r="B634" s="13">
        <v>629</v>
      </c>
      <c r="C634" s="18"/>
      <c r="D634" s="14" t="s">
        <v>1635</v>
      </c>
      <c r="E634" s="11" t="s">
        <v>4111</v>
      </c>
      <c r="F634" s="6" t="s">
        <v>18</v>
      </c>
      <c r="G634" s="10"/>
    </row>
    <row r="635" spans="2:7" ht="24" x14ac:dyDescent="0.55000000000000004">
      <c r="B635" s="13">
        <v>630</v>
      </c>
      <c r="C635" s="17"/>
      <c r="D635" s="14" t="s">
        <v>1641</v>
      </c>
      <c r="E635" s="11" t="s">
        <v>4112</v>
      </c>
      <c r="F635" s="6" t="s">
        <v>18</v>
      </c>
      <c r="G635" s="10"/>
    </row>
    <row r="636" spans="2:7" ht="24" x14ac:dyDescent="0.55000000000000004">
      <c r="B636" s="13">
        <v>631</v>
      </c>
      <c r="C636" s="18" t="s">
        <v>3825</v>
      </c>
      <c r="D636" s="14" t="s">
        <v>1647</v>
      </c>
      <c r="E636" s="11" t="s">
        <v>47</v>
      </c>
      <c r="F636" s="6" t="s">
        <v>169</v>
      </c>
      <c r="G636" s="10"/>
    </row>
    <row r="637" spans="2:7" ht="24" x14ac:dyDescent="0.55000000000000004">
      <c r="B637" s="13">
        <v>632</v>
      </c>
      <c r="C637" s="18"/>
      <c r="D637" s="14" t="s">
        <v>1649</v>
      </c>
      <c r="E637" s="11" t="s">
        <v>1651</v>
      </c>
      <c r="F637" s="6" t="s">
        <v>1475</v>
      </c>
      <c r="G637" s="10"/>
    </row>
    <row r="638" spans="2:7" ht="24" x14ac:dyDescent="0.55000000000000004">
      <c r="B638" s="13">
        <v>633</v>
      </c>
      <c r="C638" s="18"/>
      <c r="D638" s="14" t="s">
        <v>1655</v>
      </c>
      <c r="E638" s="11" t="s">
        <v>47</v>
      </c>
      <c r="F638" s="6" t="s">
        <v>18</v>
      </c>
      <c r="G638" s="10"/>
    </row>
    <row r="639" spans="2:7" ht="24" x14ac:dyDescent="0.55000000000000004">
      <c r="B639" s="13">
        <v>634</v>
      </c>
      <c r="C639" s="18"/>
      <c r="D639" s="14" t="s">
        <v>1660</v>
      </c>
      <c r="E639" s="11" t="s">
        <v>4113</v>
      </c>
      <c r="F639" s="6" t="s">
        <v>18</v>
      </c>
      <c r="G639" s="10"/>
    </row>
    <row r="640" spans="2:7" ht="24" x14ac:dyDescent="0.55000000000000004">
      <c r="B640" s="13">
        <v>635</v>
      </c>
      <c r="C640" s="18"/>
      <c r="D640" s="14" t="s">
        <v>1665</v>
      </c>
      <c r="E640" s="11" t="s">
        <v>1666</v>
      </c>
      <c r="F640" s="6" t="s">
        <v>1669</v>
      </c>
      <c r="G640" s="10"/>
    </row>
    <row r="641" spans="2:7" ht="24" x14ac:dyDescent="0.55000000000000004">
      <c r="B641" s="13">
        <v>636</v>
      </c>
      <c r="C641" s="18"/>
      <c r="D641" s="14" t="s">
        <v>1671</v>
      </c>
      <c r="E641" s="11" t="s">
        <v>1672</v>
      </c>
      <c r="F641" s="6" t="s">
        <v>1606</v>
      </c>
      <c r="G641" s="10"/>
    </row>
    <row r="642" spans="2:7" ht="24" x14ac:dyDescent="0.55000000000000004">
      <c r="B642" s="13">
        <v>637</v>
      </c>
      <c r="C642" s="18"/>
      <c r="D642" s="14" t="s">
        <v>1676</v>
      </c>
      <c r="E642" s="11" t="s">
        <v>4112</v>
      </c>
      <c r="F642" s="6" t="s">
        <v>1679</v>
      </c>
      <c r="G642" s="10"/>
    </row>
    <row r="643" spans="2:7" ht="24" x14ac:dyDescent="0.55000000000000004">
      <c r="B643" s="13">
        <v>638</v>
      </c>
      <c r="C643" s="18"/>
      <c r="D643" s="14" t="s">
        <v>1681</v>
      </c>
      <c r="E643" s="11" t="s">
        <v>4112</v>
      </c>
      <c r="F643" s="6" t="s">
        <v>1684</v>
      </c>
      <c r="G643" s="10"/>
    </row>
    <row r="644" spans="2:7" ht="24" x14ac:dyDescent="0.55000000000000004">
      <c r="B644" s="13">
        <v>639</v>
      </c>
      <c r="C644" s="18"/>
      <c r="D644" s="14" t="s">
        <v>1686</v>
      </c>
      <c r="E644" s="12" t="s">
        <v>1687</v>
      </c>
      <c r="F644" s="6" t="s">
        <v>1690</v>
      </c>
      <c r="G644" s="10"/>
    </row>
    <row r="645" spans="2:7" ht="24" x14ac:dyDescent="0.55000000000000004">
      <c r="B645" s="13">
        <v>640</v>
      </c>
      <c r="C645" s="17"/>
      <c r="D645" s="14" t="s">
        <v>1692</v>
      </c>
      <c r="E645" s="11" t="s">
        <v>47</v>
      </c>
      <c r="F645" s="6" t="s">
        <v>94</v>
      </c>
      <c r="G645" s="10"/>
    </row>
    <row r="646" spans="2:7" ht="24" x14ac:dyDescent="0.55000000000000004">
      <c r="B646" s="13">
        <v>641</v>
      </c>
      <c r="C646" s="16" t="s">
        <v>3827</v>
      </c>
      <c r="D646" s="14" t="s">
        <v>1784</v>
      </c>
      <c r="E646" s="11" t="s">
        <v>4114</v>
      </c>
      <c r="F646" s="6" t="s">
        <v>18</v>
      </c>
      <c r="G646" s="10"/>
    </row>
    <row r="647" spans="2:7" ht="24" x14ac:dyDescent="0.55000000000000004">
      <c r="B647" s="13">
        <v>642</v>
      </c>
      <c r="C647" s="18"/>
      <c r="D647" s="14" t="s">
        <v>1789</v>
      </c>
      <c r="E647" s="11" t="s">
        <v>4114</v>
      </c>
      <c r="F647" s="6" t="s">
        <v>18</v>
      </c>
      <c r="G647" s="10"/>
    </row>
    <row r="648" spans="2:7" ht="24" x14ac:dyDescent="0.55000000000000004">
      <c r="B648" s="13">
        <v>643</v>
      </c>
      <c r="C648" s="18"/>
      <c r="D648" s="14" t="s">
        <v>1793</v>
      </c>
      <c r="E648" s="11" t="s">
        <v>4114</v>
      </c>
      <c r="F648" s="6" t="s">
        <v>18</v>
      </c>
      <c r="G648" s="10"/>
    </row>
    <row r="649" spans="2:7" ht="24" x14ac:dyDescent="0.55000000000000004">
      <c r="B649" s="13">
        <v>644</v>
      </c>
      <c r="C649" s="18"/>
      <c r="D649" s="14" t="s">
        <v>1797</v>
      </c>
      <c r="E649" s="11" t="s">
        <v>4115</v>
      </c>
      <c r="F649" s="6" t="s">
        <v>18</v>
      </c>
      <c r="G649" s="10"/>
    </row>
    <row r="650" spans="2:7" ht="24" x14ac:dyDescent="0.55000000000000004">
      <c r="B650" s="13">
        <v>645</v>
      </c>
      <c r="C650" s="18"/>
      <c r="D650" s="14" t="s">
        <v>1802</v>
      </c>
      <c r="E650" s="11" t="s">
        <v>4115</v>
      </c>
      <c r="F650" s="6" t="s">
        <v>18</v>
      </c>
      <c r="G650" s="10"/>
    </row>
    <row r="651" spans="2:7" ht="24" x14ac:dyDescent="0.55000000000000004">
      <c r="B651" s="13">
        <v>646</v>
      </c>
      <c r="C651" s="18"/>
      <c r="D651" s="14" t="s">
        <v>1806</v>
      </c>
      <c r="E651" s="11" t="s">
        <v>4115</v>
      </c>
      <c r="F651" s="6" t="s">
        <v>18</v>
      </c>
      <c r="G651" s="10"/>
    </row>
    <row r="652" spans="2:7" ht="24" x14ac:dyDescent="0.55000000000000004">
      <c r="B652" s="13">
        <v>647</v>
      </c>
      <c r="C652" s="18"/>
      <c r="D652" s="14" t="s">
        <v>1810</v>
      </c>
      <c r="E652" s="11" t="s">
        <v>47</v>
      </c>
      <c r="F652" s="6" t="s">
        <v>18</v>
      </c>
      <c r="G652" s="10"/>
    </row>
    <row r="653" spans="2:7" ht="24" x14ac:dyDescent="0.55000000000000004">
      <c r="B653" s="13">
        <v>648</v>
      </c>
      <c r="C653" s="18"/>
      <c r="D653" s="14" t="s">
        <v>1814</v>
      </c>
      <c r="E653" s="11" t="s">
        <v>4116</v>
      </c>
      <c r="F653" s="6" t="s">
        <v>86</v>
      </c>
      <c r="G653" s="10"/>
    </row>
    <row r="654" spans="2:7" ht="24" x14ac:dyDescent="0.55000000000000004">
      <c r="B654" s="13">
        <v>649</v>
      </c>
      <c r="C654" s="18"/>
      <c r="D654" s="14" t="s">
        <v>1818</v>
      </c>
      <c r="E654" s="11" t="s">
        <v>47</v>
      </c>
      <c r="F654" s="6" t="s">
        <v>1820</v>
      </c>
      <c r="G654" s="10"/>
    </row>
    <row r="655" spans="2:7" ht="24" x14ac:dyDescent="0.55000000000000004">
      <c r="B655" s="13">
        <v>650</v>
      </c>
      <c r="C655" s="18"/>
      <c r="D655" s="14" t="s">
        <v>1822</v>
      </c>
      <c r="E655" s="11" t="s">
        <v>47</v>
      </c>
      <c r="F655" s="6" t="s">
        <v>1820</v>
      </c>
      <c r="G655" s="10"/>
    </row>
    <row r="656" spans="2:7" ht="24" x14ac:dyDescent="0.55000000000000004">
      <c r="B656" s="13">
        <v>651</v>
      </c>
      <c r="C656" s="18"/>
      <c r="D656" s="14" t="s">
        <v>1824</v>
      </c>
      <c r="E656" s="11" t="s">
        <v>47</v>
      </c>
      <c r="F656" s="6" t="s">
        <v>1820</v>
      </c>
      <c r="G656" s="10"/>
    </row>
    <row r="657" spans="2:7" ht="24" x14ac:dyDescent="0.55000000000000004">
      <c r="B657" s="13">
        <v>652</v>
      </c>
      <c r="C657" s="17"/>
      <c r="D657" s="14" t="s">
        <v>1827</v>
      </c>
      <c r="E657" s="11" t="s">
        <v>4116</v>
      </c>
      <c r="F657" s="6" t="s">
        <v>767</v>
      </c>
      <c r="G657" s="10"/>
    </row>
    <row r="658" spans="2:7" ht="24" x14ac:dyDescent="0.55000000000000004">
      <c r="B658" s="13">
        <v>653</v>
      </c>
      <c r="C658" s="16" t="s">
        <v>3829</v>
      </c>
      <c r="D658" s="14" t="s">
        <v>1718</v>
      </c>
      <c r="E658" s="11" t="s">
        <v>47</v>
      </c>
      <c r="F658" s="6" t="s">
        <v>18</v>
      </c>
      <c r="G658" s="10"/>
    </row>
    <row r="659" spans="2:7" ht="24" x14ac:dyDescent="0.55000000000000004">
      <c r="B659" s="13">
        <v>654</v>
      </c>
      <c r="C659" s="17"/>
      <c r="D659" s="14" t="s">
        <v>1722</v>
      </c>
      <c r="E659" s="11" t="s">
        <v>1723</v>
      </c>
      <c r="F659" s="6" t="s">
        <v>1725</v>
      </c>
      <c r="G659" s="10"/>
    </row>
    <row r="660" spans="2:7" ht="24" x14ac:dyDescent="0.55000000000000004">
      <c r="B660" s="13">
        <v>655</v>
      </c>
      <c r="C660" s="16" t="s">
        <v>3831</v>
      </c>
      <c r="D660" s="14" t="s">
        <v>1727</v>
      </c>
      <c r="E660" s="11" t="s">
        <v>4117</v>
      </c>
      <c r="F660" s="6" t="s">
        <v>18</v>
      </c>
      <c r="G660" s="10"/>
    </row>
    <row r="661" spans="2:7" ht="24" x14ac:dyDescent="0.55000000000000004">
      <c r="B661" s="13">
        <v>656</v>
      </c>
      <c r="C661" s="18"/>
      <c r="D661" s="14" t="s">
        <v>1732</v>
      </c>
      <c r="E661" s="11" t="s">
        <v>47</v>
      </c>
      <c r="F661" s="6" t="s">
        <v>18</v>
      </c>
      <c r="G661" s="10"/>
    </row>
    <row r="662" spans="2:7" ht="24" x14ac:dyDescent="0.55000000000000004">
      <c r="B662" s="13">
        <v>657</v>
      </c>
      <c r="C662" s="18"/>
      <c r="D662" s="14" t="s">
        <v>1735</v>
      </c>
      <c r="E662" s="11" t="s">
        <v>4118</v>
      </c>
      <c r="F662" s="6" t="s">
        <v>18</v>
      </c>
      <c r="G662" s="10"/>
    </row>
    <row r="663" spans="2:7" ht="24" x14ac:dyDescent="0.55000000000000004">
      <c r="B663" s="13">
        <v>658</v>
      </c>
      <c r="C663" s="18"/>
      <c r="D663" s="14" t="s">
        <v>1738</v>
      </c>
      <c r="E663" s="11" t="s">
        <v>1709</v>
      </c>
      <c r="F663" s="6" t="s">
        <v>18</v>
      </c>
      <c r="G663" s="10"/>
    </row>
    <row r="664" spans="2:7" ht="24" x14ac:dyDescent="0.55000000000000004">
      <c r="B664" s="13">
        <v>659</v>
      </c>
      <c r="C664" s="18"/>
      <c r="D664" s="14" t="s">
        <v>1742</v>
      </c>
      <c r="E664" s="12" t="s">
        <v>1743</v>
      </c>
      <c r="F664" s="6" t="s">
        <v>18</v>
      </c>
      <c r="G664" s="10"/>
    </row>
    <row r="665" spans="2:7" ht="24" x14ac:dyDescent="0.55000000000000004">
      <c r="B665" s="13">
        <v>660</v>
      </c>
      <c r="C665" s="18"/>
      <c r="D665" s="14" t="s">
        <v>1747</v>
      </c>
      <c r="E665" s="11" t="s">
        <v>4119</v>
      </c>
      <c r="F665" s="6" t="s">
        <v>1749</v>
      </c>
      <c r="G665" s="10"/>
    </row>
    <row r="666" spans="2:7" ht="24" x14ac:dyDescent="0.55000000000000004">
      <c r="B666" s="13">
        <v>661</v>
      </c>
      <c r="C666" s="18"/>
      <c r="D666" s="14" t="s">
        <v>1751</v>
      </c>
      <c r="E666" s="11" t="s">
        <v>47</v>
      </c>
      <c r="F666" s="6" t="s">
        <v>1754</v>
      </c>
      <c r="G666" s="10"/>
    </row>
    <row r="667" spans="2:7" ht="24" x14ac:dyDescent="0.55000000000000004">
      <c r="B667" s="13">
        <v>662</v>
      </c>
      <c r="C667" s="18"/>
      <c r="D667" s="14" t="s">
        <v>1756</v>
      </c>
      <c r="E667" s="11" t="s">
        <v>1757</v>
      </c>
      <c r="F667" s="6" t="s">
        <v>44</v>
      </c>
      <c r="G667" s="10"/>
    </row>
    <row r="668" spans="2:7" ht="24" x14ac:dyDescent="0.55000000000000004">
      <c r="B668" s="13">
        <v>663</v>
      </c>
      <c r="C668" s="18"/>
      <c r="D668" s="14" t="s">
        <v>1761</v>
      </c>
      <c r="E668" s="11" t="s">
        <v>4120</v>
      </c>
      <c r="F668" s="6" t="s">
        <v>1765</v>
      </c>
      <c r="G668" s="10"/>
    </row>
    <row r="669" spans="2:7" ht="24" x14ac:dyDescent="0.55000000000000004">
      <c r="B669" s="13">
        <v>664</v>
      </c>
      <c r="C669" s="18"/>
      <c r="D669" s="14" t="s">
        <v>1767</v>
      </c>
      <c r="E669" s="11" t="s">
        <v>1769</v>
      </c>
      <c r="F669" s="6" t="s">
        <v>1772</v>
      </c>
      <c r="G669" s="10"/>
    </row>
    <row r="670" spans="2:7" ht="24" x14ac:dyDescent="0.55000000000000004">
      <c r="B670" s="13">
        <v>665</v>
      </c>
      <c r="C670" s="18"/>
      <c r="D670" s="14" t="s">
        <v>1774</v>
      </c>
      <c r="E670" s="11" t="s">
        <v>1775</v>
      </c>
      <c r="F670" s="6" t="s">
        <v>1778</v>
      </c>
      <c r="G670" s="10"/>
    </row>
    <row r="671" spans="2:7" ht="24" x14ac:dyDescent="0.55000000000000004">
      <c r="B671" s="13">
        <v>666</v>
      </c>
      <c r="C671" s="17"/>
      <c r="D671" s="14" t="s">
        <v>1780</v>
      </c>
      <c r="E671" s="11" t="s">
        <v>1757</v>
      </c>
      <c r="F671" s="6" t="s">
        <v>44</v>
      </c>
      <c r="G671" s="10"/>
    </row>
    <row r="672" spans="2:7" ht="24" x14ac:dyDescent="0.55000000000000004">
      <c r="B672" s="13">
        <v>667</v>
      </c>
      <c r="C672" s="16" t="s">
        <v>3833</v>
      </c>
      <c r="D672" s="14" t="s">
        <v>1830</v>
      </c>
      <c r="E672" s="11" t="s">
        <v>4121</v>
      </c>
      <c r="F672" s="6" t="s">
        <v>18</v>
      </c>
      <c r="G672" s="10"/>
    </row>
    <row r="673" spans="2:7" ht="24" x14ac:dyDescent="0.55000000000000004">
      <c r="B673" s="13">
        <v>668</v>
      </c>
      <c r="C673" s="18"/>
      <c r="D673" s="14" t="s">
        <v>1835</v>
      </c>
      <c r="E673" s="11" t="s">
        <v>4122</v>
      </c>
      <c r="F673" s="6" t="s">
        <v>18</v>
      </c>
      <c r="G673" s="10"/>
    </row>
    <row r="674" spans="2:7" ht="24" x14ac:dyDescent="0.55000000000000004">
      <c r="B674" s="13">
        <v>669</v>
      </c>
      <c r="C674" s="18"/>
      <c r="D674" s="14" t="s">
        <v>1840</v>
      </c>
      <c r="E674" s="11" t="s">
        <v>47</v>
      </c>
      <c r="F674" s="6" t="s">
        <v>18</v>
      </c>
      <c r="G674" s="10"/>
    </row>
    <row r="675" spans="2:7" ht="24" x14ac:dyDescent="0.55000000000000004">
      <c r="B675" s="13">
        <v>670</v>
      </c>
      <c r="C675" s="18"/>
      <c r="D675" s="14" t="s">
        <v>1844</v>
      </c>
      <c r="E675" s="12" t="s">
        <v>1845</v>
      </c>
      <c r="F675" s="6" t="s">
        <v>18</v>
      </c>
      <c r="G675" s="10"/>
    </row>
    <row r="676" spans="2:7" ht="24" x14ac:dyDescent="0.55000000000000004">
      <c r="B676" s="13">
        <v>671</v>
      </c>
      <c r="C676" s="18"/>
      <c r="D676" s="14" t="s">
        <v>1848</v>
      </c>
      <c r="E676" s="12" t="s">
        <v>1845</v>
      </c>
      <c r="F676" s="6" t="s">
        <v>18</v>
      </c>
      <c r="G676" s="10"/>
    </row>
    <row r="677" spans="2:7" ht="24" x14ac:dyDescent="0.55000000000000004">
      <c r="B677" s="13">
        <v>672</v>
      </c>
      <c r="C677" s="18"/>
      <c r="D677" s="14" t="s">
        <v>1850</v>
      </c>
      <c r="E677" s="11" t="s">
        <v>47</v>
      </c>
      <c r="F677" s="6" t="s">
        <v>18</v>
      </c>
      <c r="G677" s="10"/>
    </row>
    <row r="678" spans="2:7" ht="24" x14ac:dyDescent="0.55000000000000004">
      <c r="B678" s="13">
        <v>673</v>
      </c>
      <c r="C678" s="18"/>
      <c r="D678" s="14" t="s">
        <v>1853</v>
      </c>
      <c r="E678" s="12" t="s">
        <v>1854</v>
      </c>
      <c r="F678" s="6" t="s">
        <v>18</v>
      </c>
      <c r="G678" s="10"/>
    </row>
    <row r="679" spans="2:7" ht="24" x14ac:dyDescent="0.55000000000000004">
      <c r="B679" s="13">
        <v>674</v>
      </c>
      <c r="C679" s="18"/>
      <c r="D679" s="14" t="s">
        <v>1857</v>
      </c>
      <c r="E679" s="11" t="s">
        <v>1858</v>
      </c>
      <c r="F679" s="6" t="s">
        <v>18</v>
      </c>
      <c r="G679" s="10"/>
    </row>
    <row r="680" spans="2:7" ht="24" x14ac:dyDescent="0.55000000000000004">
      <c r="B680" s="13">
        <v>675</v>
      </c>
      <c r="C680" s="17"/>
      <c r="D680" s="14" t="s">
        <v>1861</v>
      </c>
      <c r="E680" s="11" t="s">
        <v>1897</v>
      </c>
      <c r="F680" s="6" t="s">
        <v>18</v>
      </c>
      <c r="G680" s="10"/>
    </row>
    <row r="681" spans="2:7" ht="24" x14ac:dyDescent="0.55000000000000004">
      <c r="B681" s="13">
        <v>676</v>
      </c>
      <c r="C681" s="18" t="s">
        <v>3833</v>
      </c>
      <c r="D681" s="14" t="s">
        <v>1865</v>
      </c>
      <c r="E681" s="11" t="s">
        <v>4121</v>
      </c>
      <c r="F681" s="6" t="s">
        <v>18</v>
      </c>
      <c r="G681" s="10"/>
    </row>
    <row r="682" spans="2:7" ht="24" x14ac:dyDescent="0.55000000000000004">
      <c r="B682" s="13">
        <v>677</v>
      </c>
      <c r="C682" s="18"/>
      <c r="D682" s="14" t="s">
        <v>1869</v>
      </c>
      <c r="E682" s="11" t="s">
        <v>4123</v>
      </c>
      <c r="F682" s="6" t="s">
        <v>18</v>
      </c>
      <c r="G682" s="10"/>
    </row>
    <row r="683" spans="2:7" ht="24" x14ac:dyDescent="0.55000000000000004">
      <c r="B683" s="13">
        <v>678</v>
      </c>
      <c r="C683" s="18"/>
      <c r="D683" s="14" t="s">
        <v>1873</v>
      </c>
      <c r="E683" s="11" t="s">
        <v>4124</v>
      </c>
      <c r="F683" s="6" t="s">
        <v>18</v>
      </c>
      <c r="G683" s="10"/>
    </row>
    <row r="684" spans="2:7" ht="24" x14ac:dyDescent="0.55000000000000004">
      <c r="B684" s="13">
        <v>679</v>
      </c>
      <c r="C684" s="18"/>
      <c r="D684" s="14" t="s">
        <v>1877</v>
      </c>
      <c r="E684" s="11" t="s">
        <v>1845</v>
      </c>
      <c r="F684" s="6" t="s">
        <v>18</v>
      </c>
      <c r="G684" s="10"/>
    </row>
    <row r="685" spans="2:7" ht="24" x14ac:dyDescent="0.55000000000000004">
      <c r="B685" s="13">
        <v>680</v>
      </c>
      <c r="C685" s="18"/>
      <c r="D685" s="14" t="s">
        <v>1882</v>
      </c>
      <c r="E685" s="12" t="s">
        <v>1883</v>
      </c>
      <c r="F685" s="6" t="s">
        <v>18</v>
      </c>
      <c r="G685" s="10"/>
    </row>
    <row r="686" spans="2:7" ht="24" x14ac:dyDescent="0.55000000000000004">
      <c r="B686" s="13">
        <v>681</v>
      </c>
      <c r="C686" s="18"/>
      <c r="D686" s="14" t="s">
        <v>1886</v>
      </c>
      <c r="E686" s="11" t="s">
        <v>3900</v>
      </c>
      <c r="F686" s="6" t="s">
        <v>1889</v>
      </c>
      <c r="G686" s="10"/>
    </row>
    <row r="687" spans="2:7" ht="24" x14ac:dyDescent="0.55000000000000004">
      <c r="B687" s="13">
        <v>682</v>
      </c>
      <c r="C687" s="18"/>
      <c r="D687" s="14" t="s">
        <v>1891</v>
      </c>
      <c r="E687" s="12" t="s">
        <v>1892</v>
      </c>
      <c r="F687" s="6" t="s">
        <v>1894</v>
      </c>
      <c r="G687" s="10"/>
    </row>
    <row r="688" spans="2:7" ht="24" x14ac:dyDescent="0.55000000000000004">
      <c r="B688" s="13">
        <v>683</v>
      </c>
      <c r="C688" s="18"/>
      <c r="D688" s="14" t="s">
        <v>1896</v>
      </c>
      <c r="E688" s="12" t="s">
        <v>1897</v>
      </c>
      <c r="F688" s="6" t="s">
        <v>1899</v>
      </c>
      <c r="G688" s="10"/>
    </row>
    <row r="689" spans="2:7" ht="24" x14ac:dyDescent="0.55000000000000004">
      <c r="B689" s="13">
        <v>684</v>
      </c>
      <c r="C689" s="18"/>
      <c r="D689" s="14" t="s">
        <v>1901</v>
      </c>
      <c r="E689" s="11" t="s">
        <v>4125</v>
      </c>
      <c r="F689" s="6" t="s">
        <v>1904</v>
      </c>
      <c r="G689" s="10"/>
    </row>
    <row r="690" spans="2:7" ht="24" x14ac:dyDescent="0.55000000000000004">
      <c r="B690" s="13">
        <v>685</v>
      </c>
      <c r="C690" s="17"/>
      <c r="D690" s="14" t="s">
        <v>1906</v>
      </c>
      <c r="E690" s="11" t="s">
        <v>4126</v>
      </c>
      <c r="F690" s="6" t="s">
        <v>155</v>
      </c>
      <c r="G690" s="10"/>
    </row>
    <row r="691" spans="2:7" ht="24" x14ac:dyDescent="0.55000000000000004">
      <c r="B691" s="13">
        <v>686</v>
      </c>
      <c r="C691" s="16" t="s">
        <v>3835</v>
      </c>
      <c r="D691" s="14" t="s">
        <v>1910</v>
      </c>
      <c r="E691" s="11" t="s">
        <v>4127</v>
      </c>
      <c r="F691" s="6" t="s">
        <v>18</v>
      </c>
      <c r="G691" s="10"/>
    </row>
    <row r="692" spans="2:7" ht="24" x14ac:dyDescent="0.55000000000000004">
      <c r="B692" s="13">
        <v>687</v>
      </c>
      <c r="C692" s="18"/>
      <c r="D692" s="14" t="s">
        <v>1915</v>
      </c>
      <c r="E692" s="11" t="s">
        <v>4128</v>
      </c>
      <c r="F692" s="6" t="s">
        <v>18</v>
      </c>
      <c r="G692" s="10"/>
    </row>
    <row r="693" spans="2:7" ht="24" x14ac:dyDescent="0.55000000000000004">
      <c r="B693" s="13">
        <v>688</v>
      </c>
      <c r="C693" s="18"/>
      <c r="D693" s="14" t="s">
        <v>1920</v>
      </c>
      <c r="E693" s="11" t="s">
        <v>4129</v>
      </c>
      <c r="F693" s="6" t="s">
        <v>18</v>
      </c>
      <c r="G693" s="10"/>
    </row>
    <row r="694" spans="2:7" ht="24" x14ac:dyDescent="0.55000000000000004">
      <c r="B694" s="13">
        <v>689</v>
      </c>
      <c r="C694" s="18"/>
      <c r="D694" s="14" t="s">
        <v>1924</v>
      </c>
      <c r="E694" s="11" t="s">
        <v>4129</v>
      </c>
      <c r="F694" s="6" t="s">
        <v>18</v>
      </c>
      <c r="G694" s="10"/>
    </row>
    <row r="695" spans="2:7" ht="24" x14ac:dyDescent="0.55000000000000004">
      <c r="B695" s="13">
        <v>690</v>
      </c>
      <c r="C695" s="18"/>
      <c r="D695" s="14" t="s">
        <v>1927</v>
      </c>
      <c r="E695" s="11" t="s">
        <v>47</v>
      </c>
      <c r="F695" s="6" t="s">
        <v>18</v>
      </c>
      <c r="G695" s="10"/>
    </row>
    <row r="696" spans="2:7" ht="24" x14ac:dyDescent="0.55000000000000004">
      <c r="B696" s="13">
        <v>691</v>
      </c>
      <c r="C696" s="17"/>
      <c r="D696" s="14" t="s">
        <v>1930</v>
      </c>
      <c r="E696" s="11" t="s">
        <v>3901</v>
      </c>
      <c r="F696" s="6" t="s">
        <v>1933</v>
      </c>
      <c r="G696" s="10"/>
    </row>
    <row r="697" spans="2:7" ht="24" x14ac:dyDescent="0.55000000000000004">
      <c r="B697" s="13">
        <v>692</v>
      </c>
      <c r="C697" s="16" t="s">
        <v>3837</v>
      </c>
      <c r="D697" s="14" t="s">
        <v>3553</v>
      </c>
      <c r="E697" s="11" t="s">
        <v>4130</v>
      </c>
      <c r="F697" s="6" t="s">
        <v>18</v>
      </c>
      <c r="G697" s="10"/>
    </row>
    <row r="698" spans="2:7" ht="24" x14ac:dyDescent="0.55000000000000004">
      <c r="B698" s="13">
        <v>693</v>
      </c>
      <c r="C698" s="18"/>
      <c r="D698" s="14" t="s">
        <v>3558</v>
      </c>
      <c r="E698" s="11" t="s">
        <v>4131</v>
      </c>
      <c r="F698" s="6" t="s">
        <v>18</v>
      </c>
      <c r="G698" s="10"/>
    </row>
    <row r="699" spans="2:7" ht="24" x14ac:dyDescent="0.55000000000000004">
      <c r="B699" s="13">
        <v>694</v>
      </c>
      <c r="C699" s="18"/>
      <c r="D699" s="14" t="s">
        <v>3562</v>
      </c>
      <c r="E699" s="11" t="s">
        <v>4132</v>
      </c>
      <c r="F699" s="6" t="s">
        <v>18</v>
      </c>
      <c r="G699" s="10"/>
    </row>
    <row r="700" spans="2:7" ht="24" x14ac:dyDescent="0.55000000000000004">
      <c r="B700" s="13">
        <v>695</v>
      </c>
      <c r="C700" s="18"/>
      <c r="D700" s="14" t="s">
        <v>3567</v>
      </c>
      <c r="E700" s="11" t="s">
        <v>4133</v>
      </c>
      <c r="F700" s="6" t="s">
        <v>3571</v>
      </c>
      <c r="G700" s="10"/>
    </row>
    <row r="701" spans="2:7" ht="24" x14ac:dyDescent="0.55000000000000004">
      <c r="B701" s="13">
        <v>696</v>
      </c>
      <c r="C701" s="18"/>
      <c r="D701" s="14" t="s">
        <v>3573</v>
      </c>
      <c r="E701" s="11" t="s">
        <v>4134</v>
      </c>
      <c r="F701" s="6" t="s">
        <v>3577</v>
      </c>
      <c r="G701" s="10"/>
    </row>
    <row r="702" spans="2:7" ht="24" x14ac:dyDescent="0.55000000000000004">
      <c r="B702" s="13">
        <v>697</v>
      </c>
      <c r="C702" s="18"/>
      <c r="D702" s="14" t="s">
        <v>3579</v>
      </c>
      <c r="E702" s="11" t="s">
        <v>4030</v>
      </c>
      <c r="F702" s="6" t="s">
        <v>3502</v>
      </c>
      <c r="G702" s="10"/>
    </row>
    <row r="703" spans="2:7" ht="24" x14ac:dyDescent="0.55000000000000004">
      <c r="B703" s="13">
        <v>698</v>
      </c>
      <c r="C703" s="18"/>
      <c r="D703" s="14" t="s">
        <v>3582</v>
      </c>
      <c r="E703" s="11" t="s">
        <v>47</v>
      </c>
      <c r="F703" s="6" t="s">
        <v>94</v>
      </c>
      <c r="G703" s="10"/>
    </row>
    <row r="704" spans="2:7" ht="24" x14ac:dyDescent="0.55000000000000004">
      <c r="B704" s="13">
        <v>699</v>
      </c>
      <c r="C704" s="18"/>
      <c r="D704" s="14" t="s">
        <v>3586</v>
      </c>
      <c r="E704" s="11" t="s">
        <v>47</v>
      </c>
      <c r="F704" s="6" t="s">
        <v>3587</v>
      </c>
      <c r="G704" s="10"/>
    </row>
    <row r="705" spans="2:7" ht="24" x14ac:dyDescent="0.55000000000000004">
      <c r="B705" s="13">
        <v>700</v>
      </c>
      <c r="C705" s="18"/>
      <c r="D705" s="14" t="s">
        <v>3589</v>
      </c>
      <c r="E705" s="11" t="s">
        <v>47</v>
      </c>
      <c r="F705" s="6" t="s">
        <v>3587</v>
      </c>
      <c r="G705" s="10"/>
    </row>
    <row r="706" spans="2:7" ht="24" x14ac:dyDescent="0.55000000000000004">
      <c r="B706" s="13">
        <v>701</v>
      </c>
      <c r="C706" s="17"/>
      <c r="D706" s="14" t="s">
        <v>3591</v>
      </c>
      <c r="E706" s="11" t="s">
        <v>47</v>
      </c>
      <c r="F706" s="6" t="s">
        <v>3592</v>
      </c>
      <c r="G706" s="10"/>
    </row>
    <row r="707" spans="2:7" ht="24" x14ac:dyDescent="0.55000000000000004">
      <c r="B707" s="13">
        <v>702</v>
      </c>
      <c r="C707" s="16" t="s">
        <v>3839</v>
      </c>
      <c r="D707" s="14" t="s">
        <v>1935</v>
      </c>
      <c r="E707" s="11" t="s">
        <v>4135</v>
      </c>
      <c r="F707" s="6" t="s">
        <v>86</v>
      </c>
      <c r="G707" s="10"/>
    </row>
    <row r="708" spans="2:7" ht="24" x14ac:dyDescent="0.55000000000000004">
      <c r="B708" s="13">
        <v>703</v>
      </c>
      <c r="C708" s="18"/>
      <c r="D708" s="14" t="s">
        <v>1941</v>
      </c>
      <c r="E708" s="11" t="s">
        <v>4136</v>
      </c>
      <c r="F708" s="6" t="s">
        <v>1946</v>
      </c>
      <c r="G708" s="10"/>
    </row>
    <row r="709" spans="2:7" ht="24" x14ac:dyDescent="0.55000000000000004">
      <c r="B709" s="13">
        <v>704</v>
      </c>
      <c r="C709" s="18"/>
      <c r="D709" s="14" t="s">
        <v>1948</v>
      </c>
      <c r="E709" s="11" t="s">
        <v>4137</v>
      </c>
      <c r="F709" s="6" t="s">
        <v>18</v>
      </c>
      <c r="G709" s="10"/>
    </row>
    <row r="710" spans="2:7" ht="24" x14ac:dyDescent="0.55000000000000004">
      <c r="B710" s="13">
        <v>705</v>
      </c>
      <c r="C710" s="18"/>
      <c r="D710" s="14" t="s">
        <v>1954</v>
      </c>
      <c r="E710" s="11" t="s">
        <v>4137</v>
      </c>
      <c r="F710" s="6" t="s">
        <v>86</v>
      </c>
      <c r="G710" s="10"/>
    </row>
    <row r="711" spans="2:7" ht="24" x14ac:dyDescent="0.55000000000000004">
      <c r="B711" s="13">
        <v>706</v>
      </c>
      <c r="C711" s="18"/>
      <c r="D711" s="14" t="s">
        <v>1958</v>
      </c>
      <c r="E711" s="11" t="s">
        <v>4138</v>
      </c>
      <c r="F711" s="6" t="s">
        <v>18</v>
      </c>
      <c r="G711" s="10"/>
    </row>
    <row r="712" spans="2:7" ht="24" x14ac:dyDescent="0.55000000000000004">
      <c r="B712" s="13">
        <v>707</v>
      </c>
      <c r="C712" s="18"/>
      <c r="D712" s="14" t="s">
        <v>1963</v>
      </c>
      <c r="E712" s="11" t="s">
        <v>4139</v>
      </c>
      <c r="F712" s="6" t="s">
        <v>18</v>
      </c>
      <c r="G712" s="10"/>
    </row>
    <row r="713" spans="2:7" ht="24" x14ac:dyDescent="0.55000000000000004">
      <c r="B713" s="13">
        <v>708</v>
      </c>
      <c r="C713" s="18"/>
      <c r="D713" s="14" t="s">
        <v>1967</v>
      </c>
      <c r="E713" s="11" t="s">
        <v>4140</v>
      </c>
      <c r="F713" s="6" t="s">
        <v>18</v>
      </c>
      <c r="G713" s="10"/>
    </row>
    <row r="714" spans="2:7" ht="24" x14ac:dyDescent="0.55000000000000004">
      <c r="B714" s="13">
        <v>709</v>
      </c>
      <c r="C714" s="18"/>
      <c r="D714" s="14" t="s">
        <v>1971</v>
      </c>
      <c r="E714" s="11" t="s">
        <v>4141</v>
      </c>
      <c r="F714" s="6" t="s">
        <v>18</v>
      </c>
      <c r="G714" s="10"/>
    </row>
    <row r="715" spans="2:7" ht="24" x14ac:dyDescent="0.55000000000000004">
      <c r="B715" s="13">
        <v>710</v>
      </c>
      <c r="C715" s="18"/>
      <c r="D715" s="14" t="s">
        <v>1975</v>
      </c>
      <c r="E715" s="11" t="s">
        <v>4142</v>
      </c>
      <c r="F715" s="6" t="s">
        <v>1978</v>
      </c>
      <c r="G715" s="10"/>
    </row>
    <row r="716" spans="2:7" ht="24" x14ac:dyDescent="0.55000000000000004">
      <c r="B716" s="13">
        <v>711</v>
      </c>
      <c r="C716" s="18"/>
      <c r="D716" s="14" t="s">
        <v>1980</v>
      </c>
      <c r="E716" s="11" t="s">
        <v>4143</v>
      </c>
      <c r="F716" s="6" t="s">
        <v>1984</v>
      </c>
      <c r="G716" s="10"/>
    </row>
    <row r="717" spans="2:7" ht="24" x14ac:dyDescent="0.55000000000000004">
      <c r="B717" s="13">
        <v>712</v>
      </c>
      <c r="C717" s="18"/>
      <c r="D717" s="14" t="s">
        <v>1986</v>
      </c>
      <c r="E717" s="11" t="s">
        <v>4144</v>
      </c>
      <c r="F717" s="6" t="s">
        <v>1946</v>
      </c>
      <c r="G717" s="10"/>
    </row>
    <row r="718" spans="2:7" ht="24" x14ac:dyDescent="0.55000000000000004">
      <c r="B718" s="13">
        <v>713</v>
      </c>
      <c r="C718" s="18"/>
      <c r="D718" s="14" t="s">
        <v>1991</v>
      </c>
      <c r="E718" s="12" t="s">
        <v>1992</v>
      </c>
      <c r="F718" s="6" t="s">
        <v>1994</v>
      </c>
      <c r="G718" s="10"/>
    </row>
    <row r="719" spans="2:7" ht="24" x14ac:dyDescent="0.55000000000000004">
      <c r="B719" s="13">
        <v>714</v>
      </c>
      <c r="C719" s="18"/>
      <c r="D719" s="14" t="s">
        <v>1996</v>
      </c>
      <c r="E719" s="11" t="s">
        <v>47</v>
      </c>
      <c r="F719" s="6" t="s">
        <v>94</v>
      </c>
      <c r="G719" s="10"/>
    </row>
    <row r="720" spans="2:7" ht="24" x14ac:dyDescent="0.55000000000000004">
      <c r="B720" s="13">
        <v>715</v>
      </c>
      <c r="C720" s="18"/>
      <c r="D720" s="14" t="s">
        <v>2000</v>
      </c>
      <c r="E720" s="11" t="s">
        <v>47</v>
      </c>
      <c r="F720" s="6" t="s">
        <v>94</v>
      </c>
      <c r="G720" s="10"/>
    </row>
    <row r="721" spans="2:7" ht="24" x14ac:dyDescent="0.55000000000000004">
      <c r="B721" s="13">
        <v>716</v>
      </c>
      <c r="C721" s="18"/>
      <c r="D721" s="14" t="s">
        <v>2003</v>
      </c>
      <c r="E721" s="11" t="s">
        <v>47</v>
      </c>
      <c r="F721" s="6" t="s">
        <v>94</v>
      </c>
      <c r="G721" s="10"/>
    </row>
    <row r="722" spans="2:7" ht="24" x14ac:dyDescent="0.55000000000000004">
      <c r="B722" s="13">
        <v>717</v>
      </c>
      <c r="C722" s="18"/>
      <c r="D722" s="14" t="s">
        <v>2005</v>
      </c>
      <c r="E722" s="11" t="s">
        <v>47</v>
      </c>
      <c r="F722" s="6" t="s">
        <v>91</v>
      </c>
      <c r="G722" s="10"/>
    </row>
    <row r="723" spans="2:7" ht="24" x14ac:dyDescent="0.55000000000000004">
      <c r="B723" s="13">
        <v>718</v>
      </c>
      <c r="C723" s="18"/>
      <c r="D723" s="14" t="s">
        <v>2008</v>
      </c>
      <c r="E723" s="11" t="s">
        <v>4136</v>
      </c>
      <c r="F723" s="6" t="s">
        <v>473</v>
      </c>
      <c r="G723" s="10"/>
    </row>
    <row r="724" spans="2:7" ht="24" x14ac:dyDescent="0.55000000000000004">
      <c r="B724" s="13">
        <v>719</v>
      </c>
      <c r="C724" s="18"/>
      <c r="D724" s="14" t="s">
        <v>2012</v>
      </c>
      <c r="E724" s="11" t="s">
        <v>4145</v>
      </c>
      <c r="F724" s="6" t="s">
        <v>2015</v>
      </c>
      <c r="G724" s="10"/>
    </row>
    <row r="725" spans="2:7" ht="24" x14ac:dyDescent="0.55000000000000004">
      <c r="B725" s="13">
        <v>720</v>
      </c>
      <c r="C725" s="17"/>
      <c r="D725" s="14" t="s">
        <v>2017</v>
      </c>
      <c r="E725" s="11" t="s">
        <v>4144</v>
      </c>
      <c r="F725" s="6" t="s">
        <v>2021</v>
      </c>
      <c r="G725" s="10"/>
    </row>
    <row r="726" spans="2:7" ht="24" x14ac:dyDescent="0.55000000000000004">
      <c r="B726" s="13">
        <v>721</v>
      </c>
      <c r="C726" s="16" t="s">
        <v>3841</v>
      </c>
      <c r="D726" s="14" t="s">
        <v>2023</v>
      </c>
      <c r="E726" s="11" t="s">
        <v>4146</v>
      </c>
      <c r="F726" s="6" t="s">
        <v>18</v>
      </c>
      <c r="G726" s="10"/>
    </row>
    <row r="727" spans="2:7" ht="24" x14ac:dyDescent="0.55000000000000004">
      <c r="B727" s="13">
        <v>722</v>
      </c>
      <c r="C727" s="18"/>
      <c r="D727" s="14" t="s">
        <v>2028</v>
      </c>
      <c r="E727" s="11" t="s">
        <v>4147</v>
      </c>
      <c r="F727" s="6" t="s">
        <v>18</v>
      </c>
      <c r="G727" s="10"/>
    </row>
    <row r="728" spans="2:7" ht="24" x14ac:dyDescent="0.55000000000000004">
      <c r="B728" s="13">
        <v>723</v>
      </c>
      <c r="C728" s="18"/>
      <c r="D728" s="14" t="s">
        <v>2033</v>
      </c>
      <c r="E728" s="11" t="s">
        <v>4148</v>
      </c>
      <c r="F728" s="6" t="s">
        <v>18</v>
      </c>
      <c r="G728" s="10"/>
    </row>
    <row r="729" spans="2:7" ht="24" x14ac:dyDescent="0.55000000000000004">
      <c r="B729" s="13">
        <v>724</v>
      </c>
      <c r="C729" s="18"/>
      <c r="D729" s="14" t="s">
        <v>2038</v>
      </c>
      <c r="E729" s="11" t="s">
        <v>4148</v>
      </c>
      <c r="F729" s="6" t="s">
        <v>18</v>
      </c>
      <c r="G729" s="10"/>
    </row>
    <row r="730" spans="2:7" ht="24" x14ac:dyDescent="0.55000000000000004">
      <c r="B730" s="13">
        <v>725</v>
      </c>
      <c r="C730" s="18"/>
      <c r="D730" s="14" t="s">
        <v>2042</v>
      </c>
      <c r="E730" s="11" t="s">
        <v>4149</v>
      </c>
      <c r="F730" s="6" t="s">
        <v>18</v>
      </c>
      <c r="G730" s="10"/>
    </row>
    <row r="731" spans="2:7" ht="24" x14ac:dyDescent="0.55000000000000004">
      <c r="B731" s="13">
        <v>726</v>
      </c>
      <c r="C731" s="18"/>
      <c r="D731" s="14" t="s">
        <v>2047</v>
      </c>
      <c r="E731" s="11" t="s">
        <v>4150</v>
      </c>
      <c r="F731" s="6" t="s">
        <v>18</v>
      </c>
      <c r="G731" s="10"/>
    </row>
    <row r="732" spans="2:7" ht="24" x14ac:dyDescent="0.55000000000000004">
      <c r="B732" s="13">
        <v>727</v>
      </c>
      <c r="C732" s="18"/>
      <c r="D732" s="14" t="s">
        <v>2051</v>
      </c>
      <c r="E732" s="11" t="s">
        <v>4151</v>
      </c>
      <c r="F732" s="6" t="s">
        <v>18</v>
      </c>
      <c r="G732" s="10"/>
    </row>
    <row r="733" spans="2:7" ht="24" x14ac:dyDescent="0.55000000000000004">
      <c r="B733" s="13">
        <v>728</v>
      </c>
      <c r="C733" s="18"/>
      <c r="D733" s="14" t="s">
        <v>2055</v>
      </c>
      <c r="E733" s="11" t="s">
        <v>2056</v>
      </c>
      <c r="F733" s="6" t="s">
        <v>18</v>
      </c>
      <c r="G733" s="10"/>
    </row>
    <row r="734" spans="2:7" ht="24" x14ac:dyDescent="0.55000000000000004">
      <c r="B734" s="13">
        <v>729</v>
      </c>
      <c r="C734" s="18"/>
      <c r="D734" s="14" t="s">
        <v>2059</v>
      </c>
      <c r="E734" s="11" t="s">
        <v>4152</v>
      </c>
      <c r="F734" s="6" t="s">
        <v>18</v>
      </c>
      <c r="G734" s="10"/>
    </row>
    <row r="735" spans="2:7" ht="24" x14ac:dyDescent="0.55000000000000004">
      <c r="B735" s="13">
        <v>730</v>
      </c>
      <c r="C735" s="18"/>
      <c r="D735" s="14" t="s">
        <v>2064</v>
      </c>
      <c r="E735" s="11" t="s">
        <v>4152</v>
      </c>
      <c r="F735" s="6" t="s">
        <v>18</v>
      </c>
      <c r="G735" s="10"/>
    </row>
    <row r="736" spans="2:7" ht="24" x14ac:dyDescent="0.55000000000000004">
      <c r="B736" s="13">
        <v>731</v>
      </c>
      <c r="C736" s="18"/>
      <c r="D736" s="14" t="s">
        <v>2066</v>
      </c>
      <c r="E736" s="11" t="s">
        <v>4153</v>
      </c>
      <c r="F736" s="6" t="s">
        <v>86</v>
      </c>
      <c r="G736" s="10"/>
    </row>
    <row r="737" spans="2:7" ht="24" x14ac:dyDescent="0.55000000000000004">
      <c r="B737" s="13">
        <v>732</v>
      </c>
      <c r="C737" s="18"/>
      <c r="D737" s="14" t="s">
        <v>2071</v>
      </c>
      <c r="E737" s="11" t="s">
        <v>4154</v>
      </c>
      <c r="F737" s="6" t="s">
        <v>468</v>
      </c>
      <c r="G737" s="10"/>
    </row>
    <row r="738" spans="2:7" ht="24" x14ac:dyDescent="0.55000000000000004">
      <c r="B738" s="13">
        <v>733</v>
      </c>
      <c r="C738" s="18"/>
      <c r="D738" s="14" t="s">
        <v>2075</v>
      </c>
      <c r="E738" s="11" t="s">
        <v>4154</v>
      </c>
      <c r="F738" s="6" t="s">
        <v>47</v>
      </c>
      <c r="G738" s="10"/>
    </row>
    <row r="739" spans="2:7" ht="24" x14ac:dyDescent="0.55000000000000004">
      <c r="B739" s="13">
        <v>734</v>
      </c>
      <c r="C739" s="18"/>
      <c r="D739" s="14" t="s">
        <v>2079</v>
      </c>
      <c r="E739" s="11" t="s">
        <v>4154</v>
      </c>
      <c r="F739" s="6" t="s">
        <v>18</v>
      </c>
      <c r="G739" s="10"/>
    </row>
    <row r="740" spans="2:7" ht="24" x14ac:dyDescent="0.55000000000000004">
      <c r="B740" s="13">
        <v>735</v>
      </c>
      <c r="C740" s="18"/>
      <c r="D740" s="14" t="s">
        <v>2081</v>
      </c>
      <c r="E740" s="11" t="s">
        <v>4155</v>
      </c>
      <c r="F740" s="6" t="s">
        <v>18</v>
      </c>
      <c r="G740" s="10"/>
    </row>
    <row r="741" spans="2:7" ht="24" x14ac:dyDescent="0.55000000000000004">
      <c r="B741" s="13">
        <v>736</v>
      </c>
      <c r="C741" s="18"/>
      <c r="D741" s="14" t="s">
        <v>2084</v>
      </c>
      <c r="E741" s="11" t="s">
        <v>4135</v>
      </c>
      <c r="F741" s="6" t="s">
        <v>18</v>
      </c>
      <c r="G741" s="10"/>
    </row>
    <row r="742" spans="2:7" ht="24" x14ac:dyDescent="0.55000000000000004">
      <c r="B742" s="13">
        <v>737</v>
      </c>
      <c r="C742" s="18"/>
      <c r="D742" s="14" t="s">
        <v>2086</v>
      </c>
      <c r="E742" s="11" t="s">
        <v>4156</v>
      </c>
      <c r="F742" s="6" t="s">
        <v>18</v>
      </c>
      <c r="G742" s="10"/>
    </row>
    <row r="743" spans="2:7" ht="24" x14ac:dyDescent="0.55000000000000004">
      <c r="B743" s="13">
        <v>738</v>
      </c>
      <c r="C743" s="18"/>
      <c r="D743" s="14" t="s">
        <v>2090</v>
      </c>
      <c r="E743" s="11" t="s">
        <v>4156</v>
      </c>
      <c r="F743" s="6" t="s">
        <v>18</v>
      </c>
      <c r="G743" s="10"/>
    </row>
    <row r="744" spans="2:7" ht="24" x14ac:dyDescent="0.55000000000000004">
      <c r="B744" s="13">
        <v>739</v>
      </c>
      <c r="C744" s="18"/>
      <c r="D744" s="14" t="s">
        <v>2093</v>
      </c>
      <c r="E744" s="11" t="s">
        <v>4156</v>
      </c>
      <c r="F744" s="6" t="s">
        <v>18</v>
      </c>
      <c r="G744" s="10"/>
    </row>
    <row r="745" spans="2:7" ht="24" x14ac:dyDescent="0.55000000000000004">
      <c r="B745" s="13">
        <v>740</v>
      </c>
      <c r="C745" s="18"/>
      <c r="D745" s="14" t="s">
        <v>2096</v>
      </c>
      <c r="E745" s="11" t="s">
        <v>4156</v>
      </c>
      <c r="F745" s="6" t="s">
        <v>18</v>
      </c>
      <c r="G745" s="10"/>
    </row>
    <row r="746" spans="2:7" ht="24" x14ac:dyDescent="0.55000000000000004">
      <c r="B746" s="13">
        <v>741</v>
      </c>
      <c r="C746" s="18"/>
      <c r="D746" s="14" t="s">
        <v>2099</v>
      </c>
      <c r="E746" s="11" t="s">
        <v>4157</v>
      </c>
      <c r="F746" s="6" t="s">
        <v>18</v>
      </c>
      <c r="G746" s="10"/>
    </row>
    <row r="747" spans="2:7" ht="24" x14ac:dyDescent="0.55000000000000004">
      <c r="B747" s="13">
        <v>742</v>
      </c>
      <c r="C747" s="18"/>
      <c r="D747" s="14" t="s">
        <v>2103</v>
      </c>
      <c r="E747" s="11" t="s">
        <v>4157</v>
      </c>
      <c r="F747" s="6" t="s">
        <v>18</v>
      </c>
      <c r="G747" s="10"/>
    </row>
    <row r="748" spans="2:7" ht="24" x14ac:dyDescent="0.55000000000000004">
      <c r="B748" s="13">
        <v>743</v>
      </c>
      <c r="C748" s="18"/>
      <c r="D748" s="14" t="s">
        <v>2106</v>
      </c>
      <c r="E748" s="11" t="s">
        <v>4158</v>
      </c>
      <c r="F748" s="6" t="s">
        <v>18</v>
      </c>
      <c r="G748" s="10"/>
    </row>
    <row r="749" spans="2:7" ht="24" x14ac:dyDescent="0.55000000000000004">
      <c r="B749" s="13">
        <v>744</v>
      </c>
      <c r="C749" s="18"/>
      <c r="D749" s="14" t="s">
        <v>2111</v>
      </c>
      <c r="E749" s="11" t="s">
        <v>4159</v>
      </c>
      <c r="F749" s="6" t="s">
        <v>18</v>
      </c>
      <c r="G749" s="10"/>
    </row>
    <row r="750" spans="2:7" ht="24" x14ac:dyDescent="0.55000000000000004">
      <c r="B750" s="13">
        <v>745</v>
      </c>
      <c r="C750" s="18"/>
      <c r="D750" s="14" t="s">
        <v>2115</v>
      </c>
      <c r="E750" s="11" t="s">
        <v>4160</v>
      </c>
      <c r="F750" s="6" t="s">
        <v>18</v>
      </c>
      <c r="G750" s="10"/>
    </row>
    <row r="751" spans="2:7" ht="24" x14ac:dyDescent="0.55000000000000004">
      <c r="B751" s="13">
        <v>746</v>
      </c>
      <c r="C751" s="18"/>
      <c r="D751" s="14" t="s">
        <v>2120</v>
      </c>
      <c r="E751" s="11" t="s">
        <v>4161</v>
      </c>
      <c r="F751" s="6" t="s">
        <v>18</v>
      </c>
      <c r="G751" s="10"/>
    </row>
    <row r="752" spans="2:7" ht="24" x14ac:dyDescent="0.55000000000000004">
      <c r="B752" s="13">
        <v>747</v>
      </c>
      <c r="C752" s="18"/>
      <c r="D752" s="14" t="s">
        <v>2123</v>
      </c>
      <c r="E752" s="11" t="s">
        <v>4161</v>
      </c>
      <c r="F752" s="6" t="s">
        <v>18</v>
      </c>
      <c r="G752" s="10"/>
    </row>
    <row r="753" spans="2:7" ht="24" x14ac:dyDescent="0.55000000000000004">
      <c r="B753" s="13">
        <v>748</v>
      </c>
      <c r="C753" s="18"/>
      <c r="D753" s="14" t="s">
        <v>2126</v>
      </c>
      <c r="E753" s="11" t="s">
        <v>4162</v>
      </c>
      <c r="F753" s="6" t="s">
        <v>18</v>
      </c>
      <c r="G753" s="10"/>
    </row>
    <row r="754" spans="2:7" ht="24" x14ac:dyDescent="0.55000000000000004">
      <c r="B754" s="13">
        <v>749</v>
      </c>
      <c r="C754" s="18"/>
      <c r="D754" s="14" t="s">
        <v>2131</v>
      </c>
      <c r="E754" s="11" t="s">
        <v>4162</v>
      </c>
      <c r="F754" s="6" t="s">
        <v>18</v>
      </c>
      <c r="G754" s="10"/>
    </row>
    <row r="755" spans="2:7" ht="24" x14ac:dyDescent="0.55000000000000004">
      <c r="B755" s="13">
        <v>750</v>
      </c>
      <c r="C755" s="18"/>
      <c r="D755" s="14" t="s">
        <v>2135</v>
      </c>
      <c r="E755" s="11" t="s">
        <v>4163</v>
      </c>
      <c r="F755" s="6" t="s">
        <v>18</v>
      </c>
      <c r="G755" s="10"/>
    </row>
    <row r="756" spans="2:7" ht="24" x14ac:dyDescent="0.55000000000000004">
      <c r="B756" s="13">
        <v>751</v>
      </c>
      <c r="C756" s="18"/>
      <c r="D756" s="14" t="s">
        <v>2139</v>
      </c>
      <c r="E756" s="11" t="s">
        <v>4164</v>
      </c>
      <c r="F756" s="6" t="s">
        <v>18</v>
      </c>
      <c r="G756" s="10"/>
    </row>
    <row r="757" spans="2:7" ht="24" x14ac:dyDescent="0.55000000000000004">
      <c r="B757" s="13">
        <v>752</v>
      </c>
      <c r="C757" s="18"/>
      <c r="D757" s="14" t="s">
        <v>2145</v>
      </c>
      <c r="E757" s="11" t="s">
        <v>4165</v>
      </c>
      <c r="F757" s="6" t="s">
        <v>18</v>
      </c>
      <c r="G757" s="10"/>
    </row>
    <row r="758" spans="2:7" ht="24" x14ac:dyDescent="0.55000000000000004">
      <c r="B758" s="13">
        <v>753</v>
      </c>
      <c r="C758" s="18"/>
      <c r="D758" s="14" t="s">
        <v>2150</v>
      </c>
      <c r="E758" s="11" t="s">
        <v>4166</v>
      </c>
      <c r="F758" s="6" t="s">
        <v>18</v>
      </c>
      <c r="G758" s="10"/>
    </row>
    <row r="759" spans="2:7" ht="24" x14ac:dyDescent="0.55000000000000004">
      <c r="B759" s="13">
        <v>754</v>
      </c>
      <c r="C759" s="18"/>
      <c r="D759" s="14" t="s">
        <v>2155</v>
      </c>
      <c r="E759" s="11" t="s">
        <v>4166</v>
      </c>
      <c r="F759" s="6" t="s">
        <v>18</v>
      </c>
      <c r="G759" s="10"/>
    </row>
    <row r="760" spans="2:7" ht="24" x14ac:dyDescent="0.55000000000000004">
      <c r="B760" s="13">
        <v>755</v>
      </c>
      <c r="C760" s="18"/>
      <c r="D760" s="14" t="s">
        <v>2158</v>
      </c>
      <c r="E760" s="11" t="s">
        <v>4167</v>
      </c>
      <c r="F760" s="6" t="s">
        <v>18</v>
      </c>
      <c r="G760" s="10"/>
    </row>
    <row r="761" spans="2:7" ht="24" x14ac:dyDescent="0.55000000000000004">
      <c r="B761" s="13">
        <v>756</v>
      </c>
      <c r="C761" s="18"/>
      <c r="D761" s="14" t="s">
        <v>2162</v>
      </c>
      <c r="E761" s="11" t="s">
        <v>4168</v>
      </c>
      <c r="F761" s="6" t="s">
        <v>18</v>
      </c>
      <c r="G761" s="10"/>
    </row>
    <row r="762" spans="2:7" ht="24" x14ac:dyDescent="0.55000000000000004">
      <c r="B762" s="13">
        <v>757</v>
      </c>
      <c r="C762" s="18"/>
      <c r="D762" s="14" t="s">
        <v>2165</v>
      </c>
      <c r="E762" s="11" t="s">
        <v>4169</v>
      </c>
      <c r="F762" s="6" t="s">
        <v>18</v>
      </c>
      <c r="G762" s="10"/>
    </row>
    <row r="763" spans="2:7" ht="24" x14ac:dyDescent="0.55000000000000004">
      <c r="B763" s="13">
        <v>758</v>
      </c>
      <c r="C763" s="18"/>
      <c r="D763" s="14" t="s">
        <v>2170</v>
      </c>
      <c r="E763" s="11" t="s">
        <v>4169</v>
      </c>
      <c r="F763" s="6" t="s">
        <v>18</v>
      </c>
      <c r="G763" s="10"/>
    </row>
    <row r="764" spans="2:7" ht="24" x14ac:dyDescent="0.55000000000000004">
      <c r="B764" s="13">
        <v>759</v>
      </c>
      <c r="C764" s="18"/>
      <c r="D764" s="14" t="s">
        <v>2170</v>
      </c>
      <c r="E764" s="11" t="s">
        <v>4169</v>
      </c>
      <c r="F764" s="6" t="s">
        <v>18</v>
      </c>
      <c r="G764" s="10"/>
    </row>
    <row r="765" spans="2:7" ht="24" x14ac:dyDescent="0.55000000000000004">
      <c r="B765" s="13">
        <v>760</v>
      </c>
      <c r="C765" s="18"/>
      <c r="D765" s="14" t="s">
        <v>2174</v>
      </c>
      <c r="E765" s="11" t="s">
        <v>4170</v>
      </c>
      <c r="F765" s="6" t="s">
        <v>18</v>
      </c>
      <c r="G765" s="10"/>
    </row>
    <row r="766" spans="2:7" ht="24" x14ac:dyDescent="0.55000000000000004">
      <c r="B766" s="13">
        <v>761</v>
      </c>
      <c r="C766" s="18"/>
      <c r="D766" s="14" t="s">
        <v>2179</v>
      </c>
      <c r="E766" s="11" t="s">
        <v>4171</v>
      </c>
      <c r="F766" s="6" t="s">
        <v>2182</v>
      </c>
      <c r="G766" s="10"/>
    </row>
    <row r="767" spans="2:7" ht="24" x14ac:dyDescent="0.55000000000000004">
      <c r="B767" s="13">
        <v>762</v>
      </c>
      <c r="C767" s="18"/>
      <c r="D767" s="14" t="s">
        <v>2184</v>
      </c>
      <c r="E767" s="11" t="s">
        <v>4172</v>
      </c>
      <c r="F767" s="6" t="s">
        <v>2187</v>
      </c>
      <c r="G767" s="10"/>
    </row>
    <row r="768" spans="2:7" ht="24" x14ac:dyDescent="0.55000000000000004">
      <c r="B768" s="13">
        <v>763</v>
      </c>
      <c r="C768" s="18"/>
      <c r="D768" s="14" t="s">
        <v>2189</v>
      </c>
      <c r="E768" s="11" t="s">
        <v>2190</v>
      </c>
      <c r="F768" s="6" t="s">
        <v>94</v>
      </c>
      <c r="G768" s="10"/>
    </row>
    <row r="769" spans="2:7" ht="24" x14ac:dyDescent="0.55000000000000004">
      <c r="B769" s="13">
        <v>764</v>
      </c>
      <c r="C769" s="18"/>
      <c r="D769" s="14" t="s">
        <v>2193</v>
      </c>
      <c r="E769" s="11" t="s">
        <v>47</v>
      </c>
      <c r="F769" s="6" t="s">
        <v>94</v>
      </c>
      <c r="G769" s="10"/>
    </row>
    <row r="770" spans="2:7" ht="24" x14ac:dyDescent="0.55000000000000004">
      <c r="B770" s="13">
        <v>765</v>
      </c>
      <c r="C770" s="17"/>
      <c r="D770" s="14" t="s">
        <v>2196</v>
      </c>
      <c r="E770" s="11" t="s">
        <v>4173</v>
      </c>
      <c r="F770" s="6" t="s">
        <v>18</v>
      </c>
      <c r="G770" s="10"/>
    </row>
    <row r="771" spans="2:7" ht="24" x14ac:dyDescent="0.55000000000000004">
      <c r="B771" s="13">
        <v>766</v>
      </c>
      <c r="C771" s="18" t="s">
        <v>3841</v>
      </c>
      <c r="D771" s="14" t="s">
        <v>2201</v>
      </c>
      <c r="E771" s="11" t="s">
        <v>4174</v>
      </c>
      <c r="F771" s="6" t="s">
        <v>2204</v>
      </c>
      <c r="G771" s="10"/>
    </row>
    <row r="772" spans="2:7" ht="24" x14ac:dyDescent="0.55000000000000004">
      <c r="B772" s="13">
        <v>767</v>
      </c>
      <c r="C772" s="18"/>
      <c r="D772" s="14" t="s">
        <v>2206</v>
      </c>
      <c r="E772" s="11" t="s">
        <v>2190</v>
      </c>
      <c r="F772" s="6" t="s">
        <v>2208</v>
      </c>
      <c r="G772" s="10"/>
    </row>
    <row r="773" spans="2:7" ht="24" x14ac:dyDescent="0.55000000000000004">
      <c r="B773" s="13">
        <v>768</v>
      </c>
      <c r="C773" s="18"/>
      <c r="D773" s="14" t="s">
        <v>2210</v>
      </c>
      <c r="E773" s="11" t="s">
        <v>4175</v>
      </c>
      <c r="F773" s="6" t="s">
        <v>2213</v>
      </c>
      <c r="G773" s="10"/>
    </row>
    <row r="774" spans="2:7" ht="24" x14ac:dyDescent="0.55000000000000004">
      <c r="B774" s="13">
        <v>769</v>
      </c>
      <c r="C774" s="18"/>
      <c r="D774" s="14" t="s">
        <v>2215</v>
      </c>
      <c r="E774" s="11" t="s">
        <v>4170</v>
      </c>
      <c r="F774" s="6" t="s">
        <v>2217</v>
      </c>
      <c r="G774" s="10"/>
    </row>
    <row r="775" spans="2:7" ht="24" x14ac:dyDescent="0.55000000000000004">
      <c r="B775" s="13">
        <v>770</v>
      </c>
      <c r="C775" s="18"/>
      <c r="D775" s="14" t="s">
        <v>2219</v>
      </c>
      <c r="E775" s="11" t="s">
        <v>47</v>
      </c>
      <c r="F775" s="6" t="s">
        <v>2221</v>
      </c>
      <c r="G775" s="10"/>
    </row>
    <row r="776" spans="2:7" ht="24" x14ac:dyDescent="0.55000000000000004">
      <c r="B776" s="13">
        <v>771</v>
      </c>
      <c r="C776" s="18"/>
      <c r="D776" s="14" t="s">
        <v>2223</v>
      </c>
      <c r="E776" s="11" t="s">
        <v>47</v>
      </c>
      <c r="F776" s="6" t="s">
        <v>2224</v>
      </c>
      <c r="G776" s="10"/>
    </row>
    <row r="777" spans="2:7" ht="24" x14ac:dyDescent="0.55000000000000004">
      <c r="B777" s="13">
        <v>772</v>
      </c>
      <c r="C777" s="18"/>
      <c r="D777" s="14" t="s">
        <v>2226</v>
      </c>
      <c r="E777" s="11" t="s">
        <v>47</v>
      </c>
      <c r="F777" s="6" t="s">
        <v>2227</v>
      </c>
      <c r="G777" s="10"/>
    </row>
    <row r="778" spans="2:7" ht="24" x14ac:dyDescent="0.55000000000000004">
      <c r="B778" s="13">
        <v>773</v>
      </c>
      <c r="C778" s="18"/>
      <c r="D778" s="14" t="s">
        <v>2229</v>
      </c>
      <c r="E778" s="11" t="s">
        <v>4169</v>
      </c>
      <c r="F778" s="6" t="s">
        <v>2231</v>
      </c>
      <c r="G778" s="10"/>
    </row>
    <row r="779" spans="2:7" ht="24" x14ac:dyDescent="0.55000000000000004">
      <c r="B779" s="13">
        <v>774</v>
      </c>
      <c r="C779" s="18"/>
      <c r="D779" s="14" t="s">
        <v>2233</v>
      </c>
      <c r="E779" s="11" t="s">
        <v>47</v>
      </c>
      <c r="F779" s="6" t="s">
        <v>2235</v>
      </c>
      <c r="G779" s="10"/>
    </row>
    <row r="780" spans="2:7" ht="24" x14ac:dyDescent="0.55000000000000004">
      <c r="B780" s="13">
        <v>775</v>
      </c>
      <c r="C780" s="18"/>
      <c r="D780" s="14" t="s">
        <v>2237</v>
      </c>
      <c r="E780" s="11" t="s">
        <v>47</v>
      </c>
      <c r="F780" s="6" t="s">
        <v>2239</v>
      </c>
      <c r="G780" s="10"/>
    </row>
    <row r="781" spans="2:7" ht="24" x14ac:dyDescent="0.55000000000000004">
      <c r="B781" s="13">
        <v>776</v>
      </c>
      <c r="C781" s="18"/>
      <c r="D781" s="14" t="s">
        <v>2241</v>
      </c>
      <c r="E781" s="11" t="s">
        <v>47</v>
      </c>
      <c r="F781" s="6" t="s">
        <v>2242</v>
      </c>
      <c r="G781" s="10"/>
    </row>
    <row r="782" spans="2:7" ht="24" x14ac:dyDescent="0.55000000000000004">
      <c r="B782" s="13">
        <v>777</v>
      </c>
      <c r="C782" s="18"/>
      <c r="D782" s="14" t="s">
        <v>2244</v>
      </c>
      <c r="E782" s="11" t="s">
        <v>2245</v>
      </c>
      <c r="F782" s="6" t="s">
        <v>2246</v>
      </c>
      <c r="G782" s="10"/>
    </row>
    <row r="783" spans="2:7" ht="24" x14ac:dyDescent="0.55000000000000004">
      <c r="B783" s="13">
        <v>778</v>
      </c>
      <c r="C783" s="18"/>
      <c r="D783" s="14" t="s">
        <v>2248</v>
      </c>
      <c r="E783" s="11" t="s">
        <v>47</v>
      </c>
      <c r="F783" s="6" t="s">
        <v>2239</v>
      </c>
      <c r="G783" s="10"/>
    </row>
    <row r="784" spans="2:7" ht="24" x14ac:dyDescent="0.55000000000000004">
      <c r="B784" s="13">
        <v>779</v>
      </c>
      <c r="C784" s="18"/>
      <c r="D784" s="14" t="s">
        <v>2250</v>
      </c>
      <c r="E784" s="11" t="s">
        <v>2251</v>
      </c>
      <c r="F784" s="6" t="s">
        <v>2252</v>
      </c>
      <c r="G784" s="10"/>
    </row>
    <row r="785" spans="2:7" ht="24" x14ac:dyDescent="0.55000000000000004">
      <c r="B785" s="13">
        <v>780</v>
      </c>
      <c r="C785" s="18"/>
      <c r="D785" s="14" t="s">
        <v>2254</v>
      </c>
      <c r="E785" s="11" t="s">
        <v>47</v>
      </c>
      <c r="F785" s="6" t="s">
        <v>2255</v>
      </c>
      <c r="G785" s="10"/>
    </row>
    <row r="786" spans="2:7" ht="24" x14ac:dyDescent="0.55000000000000004">
      <c r="B786" s="13">
        <v>781</v>
      </c>
      <c r="C786" s="18"/>
      <c r="D786" s="14" t="s">
        <v>2257</v>
      </c>
      <c r="E786" s="11" t="s">
        <v>47</v>
      </c>
      <c r="F786" s="6" t="s">
        <v>2255</v>
      </c>
      <c r="G786" s="10"/>
    </row>
    <row r="787" spans="2:7" ht="24" x14ac:dyDescent="0.55000000000000004">
      <c r="B787" s="13">
        <v>782</v>
      </c>
      <c r="C787" s="18"/>
      <c r="D787" s="14" t="s">
        <v>2259</v>
      </c>
      <c r="E787" s="11" t="s">
        <v>47</v>
      </c>
      <c r="F787" s="6" t="s">
        <v>86</v>
      </c>
      <c r="G787" s="10"/>
    </row>
    <row r="788" spans="2:7" ht="24" x14ac:dyDescent="0.55000000000000004">
      <c r="B788" s="13">
        <v>783</v>
      </c>
      <c r="C788" s="18"/>
      <c r="D788" s="14" t="s">
        <v>2261</v>
      </c>
      <c r="E788" s="11" t="s">
        <v>47</v>
      </c>
      <c r="F788" s="6" t="s">
        <v>2242</v>
      </c>
      <c r="G788" s="10"/>
    </row>
    <row r="789" spans="2:7" ht="24" x14ac:dyDescent="0.55000000000000004">
      <c r="B789" s="13">
        <v>784</v>
      </c>
      <c r="C789" s="18"/>
      <c r="D789" s="14" t="s">
        <v>2264</v>
      </c>
      <c r="E789" s="11" t="s">
        <v>47</v>
      </c>
      <c r="F789" s="6" t="s">
        <v>2266</v>
      </c>
      <c r="G789" s="10"/>
    </row>
    <row r="790" spans="2:7" ht="24" x14ac:dyDescent="0.55000000000000004">
      <c r="B790" s="13">
        <v>785</v>
      </c>
      <c r="C790" s="18"/>
      <c r="D790" s="14" t="s">
        <v>2268</v>
      </c>
      <c r="E790" s="11" t="s">
        <v>47</v>
      </c>
      <c r="F790" s="6" t="s">
        <v>2266</v>
      </c>
      <c r="G790" s="10"/>
    </row>
    <row r="791" spans="2:7" ht="24" x14ac:dyDescent="0.55000000000000004">
      <c r="B791" s="13">
        <v>786</v>
      </c>
      <c r="C791" s="18"/>
      <c r="D791" s="14" t="s">
        <v>2270</v>
      </c>
      <c r="E791" s="11" t="s">
        <v>47</v>
      </c>
      <c r="F791" s="6" t="s">
        <v>2271</v>
      </c>
      <c r="G791" s="10"/>
    </row>
    <row r="792" spans="2:7" ht="24" x14ac:dyDescent="0.55000000000000004">
      <c r="B792" s="13">
        <v>787</v>
      </c>
      <c r="C792" s="18"/>
      <c r="D792" s="14" t="s">
        <v>2273</v>
      </c>
      <c r="E792" s="11" t="s">
        <v>47</v>
      </c>
      <c r="F792" s="6" t="s">
        <v>2275</v>
      </c>
      <c r="G792" s="10"/>
    </row>
    <row r="793" spans="2:7" ht="24" x14ac:dyDescent="0.55000000000000004">
      <c r="B793" s="13">
        <v>788</v>
      </c>
      <c r="C793" s="18"/>
      <c r="D793" s="14" t="s">
        <v>2277</v>
      </c>
      <c r="E793" s="11" t="s">
        <v>4149</v>
      </c>
      <c r="F793" s="6" t="s">
        <v>767</v>
      </c>
      <c r="G793" s="10"/>
    </row>
    <row r="794" spans="2:7" ht="24" x14ac:dyDescent="0.55000000000000004">
      <c r="B794" s="13">
        <v>789</v>
      </c>
      <c r="C794" s="18"/>
      <c r="D794" s="14" t="s">
        <v>2280</v>
      </c>
      <c r="E794" s="11" t="s">
        <v>47</v>
      </c>
      <c r="F794" s="6" t="s">
        <v>2282</v>
      </c>
      <c r="G794" s="10"/>
    </row>
    <row r="795" spans="2:7" ht="24" x14ac:dyDescent="0.55000000000000004">
      <c r="B795" s="13">
        <v>790</v>
      </c>
      <c r="C795" s="18"/>
      <c r="D795" s="14" t="s">
        <v>2284</v>
      </c>
      <c r="E795" s="11" t="s">
        <v>4176</v>
      </c>
      <c r="F795" s="6" t="s">
        <v>2288</v>
      </c>
      <c r="G795" s="10"/>
    </row>
    <row r="796" spans="2:7" ht="24" x14ac:dyDescent="0.55000000000000004">
      <c r="B796" s="13">
        <v>791</v>
      </c>
      <c r="C796" s="18"/>
      <c r="D796" s="14" t="s">
        <v>2290</v>
      </c>
      <c r="E796" s="11" t="s">
        <v>4177</v>
      </c>
      <c r="F796" s="6" t="s">
        <v>2292</v>
      </c>
      <c r="G796" s="10"/>
    </row>
    <row r="797" spans="2:7" ht="24" x14ac:dyDescent="0.55000000000000004">
      <c r="B797" s="13">
        <v>792</v>
      </c>
      <c r="C797" s="18"/>
      <c r="D797" s="14" t="s">
        <v>2294</v>
      </c>
      <c r="E797" s="11" t="s">
        <v>4030</v>
      </c>
      <c r="F797" s="6" t="s">
        <v>2295</v>
      </c>
      <c r="G797" s="10"/>
    </row>
    <row r="798" spans="2:7" ht="24" x14ac:dyDescent="0.55000000000000004">
      <c r="B798" s="13">
        <v>793</v>
      </c>
      <c r="C798" s="18"/>
      <c r="D798" s="14" t="s">
        <v>2297</v>
      </c>
      <c r="E798" s="11" t="s">
        <v>4178</v>
      </c>
      <c r="F798" s="6" t="s">
        <v>47</v>
      </c>
      <c r="G798" s="10"/>
    </row>
    <row r="799" spans="2:7" ht="24" x14ac:dyDescent="0.55000000000000004">
      <c r="B799" s="13">
        <v>794</v>
      </c>
      <c r="C799" s="18"/>
      <c r="D799" s="14" t="s">
        <v>2301</v>
      </c>
      <c r="E799" s="11" t="s">
        <v>4179</v>
      </c>
      <c r="F799" s="6" t="s">
        <v>94</v>
      </c>
      <c r="G799" s="10"/>
    </row>
    <row r="800" spans="2:7" ht="24" x14ac:dyDescent="0.55000000000000004">
      <c r="B800" s="13">
        <v>795</v>
      </c>
      <c r="C800" s="17"/>
      <c r="D800" s="14" t="s">
        <v>2305</v>
      </c>
      <c r="E800" s="11" t="s">
        <v>47</v>
      </c>
      <c r="F800" s="6" t="s">
        <v>86</v>
      </c>
      <c r="G800" s="10"/>
    </row>
    <row r="801" spans="2:7" ht="24" x14ac:dyDescent="0.55000000000000004">
      <c r="B801" s="13">
        <v>796</v>
      </c>
      <c r="C801" s="16" t="s">
        <v>3843</v>
      </c>
      <c r="D801" s="14" t="s">
        <v>2308</v>
      </c>
      <c r="E801" s="11" t="s">
        <v>4180</v>
      </c>
      <c r="F801" s="6" t="s">
        <v>18</v>
      </c>
      <c r="G801" s="10"/>
    </row>
    <row r="802" spans="2:7" ht="24" x14ac:dyDescent="0.55000000000000004">
      <c r="B802" s="13">
        <v>797</v>
      </c>
      <c r="C802" s="18"/>
      <c r="D802" s="14" t="s">
        <v>2314</v>
      </c>
      <c r="E802" s="11" t="s">
        <v>4181</v>
      </c>
      <c r="F802" s="6" t="s">
        <v>18</v>
      </c>
      <c r="G802" s="10"/>
    </row>
    <row r="803" spans="2:7" ht="24" x14ac:dyDescent="0.55000000000000004">
      <c r="B803" s="13">
        <v>798</v>
      </c>
      <c r="C803" s="18"/>
      <c r="D803" s="14" t="s">
        <v>2320</v>
      </c>
      <c r="E803" s="11" t="s">
        <v>2322</v>
      </c>
      <c r="F803" s="6" t="s">
        <v>2325</v>
      </c>
      <c r="G803" s="10"/>
    </row>
    <row r="804" spans="2:7" ht="24" x14ac:dyDescent="0.55000000000000004">
      <c r="B804" s="13">
        <v>799</v>
      </c>
      <c r="C804" s="18"/>
      <c r="D804" s="14" t="s">
        <v>2327</v>
      </c>
      <c r="E804" s="11" t="s">
        <v>4182</v>
      </c>
      <c r="F804" s="6" t="s">
        <v>767</v>
      </c>
      <c r="G804" s="10"/>
    </row>
    <row r="805" spans="2:7" ht="24" x14ac:dyDescent="0.55000000000000004">
      <c r="B805" s="13">
        <v>800</v>
      </c>
      <c r="C805" s="18"/>
      <c r="D805" s="14" t="s">
        <v>2333</v>
      </c>
      <c r="E805" s="11" t="s">
        <v>4180</v>
      </c>
      <c r="F805" s="6" t="s">
        <v>2336</v>
      </c>
      <c r="G805" s="10"/>
    </row>
    <row r="806" spans="2:7" ht="24" x14ac:dyDescent="0.55000000000000004">
      <c r="B806" s="13">
        <v>801</v>
      </c>
      <c r="C806" s="18"/>
      <c r="D806" s="14" t="s">
        <v>2338</v>
      </c>
      <c r="E806" s="11" t="s">
        <v>4183</v>
      </c>
      <c r="F806" s="6" t="s">
        <v>2342</v>
      </c>
      <c r="G806" s="10"/>
    </row>
    <row r="807" spans="2:7" ht="24" x14ac:dyDescent="0.55000000000000004">
      <c r="B807" s="13">
        <v>802</v>
      </c>
      <c r="C807" s="18"/>
      <c r="D807" s="14" t="s">
        <v>2344</v>
      </c>
      <c r="E807" s="12" t="s">
        <v>2345</v>
      </c>
      <c r="F807" s="6" t="s">
        <v>47</v>
      </c>
      <c r="G807" s="10"/>
    </row>
    <row r="808" spans="2:7" ht="24" x14ac:dyDescent="0.55000000000000004">
      <c r="B808" s="13">
        <v>803</v>
      </c>
      <c r="C808" s="17"/>
      <c r="D808" s="14" t="s">
        <v>2349</v>
      </c>
      <c r="E808" s="12" t="s">
        <v>2345</v>
      </c>
      <c r="F808" s="6" t="s">
        <v>2352</v>
      </c>
      <c r="G808" s="10"/>
    </row>
    <row r="809" spans="2:7" ht="24" x14ac:dyDescent="0.55000000000000004">
      <c r="B809" s="13">
        <v>804</v>
      </c>
      <c r="C809" s="7" t="s">
        <v>3845</v>
      </c>
      <c r="D809" s="14" t="s">
        <v>2354</v>
      </c>
      <c r="E809" s="11" t="s">
        <v>2322</v>
      </c>
      <c r="F809" s="6" t="s">
        <v>18</v>
      </c>
      <c r="G809" s="10"/>
    </row>
    <row r="810" spans="2:7" ht="24" x14ac:dyDescent="0.55000000000000004">
      <c r="B810" s="13">
        <v>805</v>
      </c>
      <c r="C810" s="16" t="s">
        <v>3847</v>
      </c>
      <c r="D810" s="14" t="s">
        <v>2359</v>
      </c>
      <c r="E810" s="11" t="s">
        <v>47</v>
      </c>
      <c r="F810" s="6" t="s">
        <v>18</v>
      </c>
      <c r="G810" s="10"/>
    </row>
    <row r="811" spans="2:7" ht="24" x14ac:dyDescent="0.55000000000000004">
      <c r="B811" s="13">
        <v>806</v>
      </c>
      <c r="C811" s="18"/>
      <c r="D811" s="14" t="s">
        <v>2364</v>
      </c>
      <c r="E811" s="11" t="s">
        <v>47</v>
      </c>
      <c r="F811" s="6" t="s">
        <v>18</v>
      </c>
      <c r="G811" s="10"/>
    </row>
    <row r="812" spans="2:7" ht="24" x14ac:dyDescent="0.55000000000000004">
      <c r="B812" s="13">
        <v>807</v>
      </c>
      <c r="C812" s="18"/>
      <c r="D812" s="14" t="s">
        <v>2367</v>
      </c>
      <c r="E812" s="11" t="s">
        <v>47</v>
      </c>
      <c r="F812" s="6" t="s">
        <v>18</v>
      </c>
      <c r="G812" s="10"/>
    </row>
    <row r="813" spans="2:7" ht="24" x14ac:dyDescent="0.55000000000000004">
      <c r="B813" s="13">
        <v>808</v>
      </c>
      <c r="C813" s="18"/>
      <c r="D813" s="14" t="s">
        <v>2370</v>
      </c>
      <c r="E813" s="11" t="s">
        <v>47</v>
      </c>
      <c r="F813" s="6" t="s">
        <v>18</v>
      </c>
      <c r="G813" s="10"/>
    </row>
    <row r="814" spans="2:7" ht="24" x14ac:dyDescent="0.55000000000000004">
      <c r="B814" s="13">
        <v>809</v>
      </c>
      <c r="C814" s="18"/>
      <c r="D814" s="14" t="s">
        <v>2373</v>
      </c>
      <c r="E814" s="11" t="s">
        <v>3888</v>
      </c>
      <c r="F814" s="6" t="s">
        <v>18</v>
      </c>
      <c r="G814" s="10"/>
    </row>
    <row r="815" spans="2:7" ht="24" x14ac:dyDescent="0.55000000000000004">
      <c r="B815" s="13">
        <v>810</v>
      </c>
      <c r="C815" s="17"/>
      <c r="D815" s="14" t="s">
        <v>2376</v>
      </c>
      <c r="E815" s="11" t="s">
        <v>3888</v>
      </c>
      <c r="F815" s="6" t="s">
        <v>18</v>
      </c>
      <c r="G815" s="10"/>
    </row>
    <row r="816" spans="2:7" ht="24" x14ac:dyDescent="0.55000000000000004">
      <c r="B816" s="13">
        <v>811</v>
      </c>
      <c r="C816" s="18" t="s">
        <v>3847</v>
      </c>
      <c r="D816" s="14" t="s">
        <v>2381</v>
      </c>
      <c r="E816" s="11" t="s">
        <v>3888</v>
      </c>
      <c r="F816" s="6" t="s">
        <v>18</v>
      </c>
      <c r="G816" s="10"/>
    </row>
    <row r="817" spans="2:7" ht="24" x14ac:dyDescent="0.55000000000000004">
      <c r="B817" s="13">
        <v>812</v>
      </c>
      <c r="C817" s="18"/>
      <c r="D817" s="14" t="s">
        <v>2384</v>
      </c>
      <c r="E817" s="11" t="s">
        <v>4184</v>
      </c>
      <c r="F817" s="6" t="s">
        <v>18</v>
      </c>
      <c r="G817" s="10"/>
    </row>
    <row r="818" spans="2:7" ht="24" x14ac:dyDescent="0.55000000000000004">
      <c r="B818" s="13">
        <v>813</v>
      </c>
      <c r="C818" s="18"/>
      <c r="D818" s="14" t="s">
        <v>2388</v>
      </c>
      <c r="E818" s="12" t="s">
        <v>2390</v>
      </c>
      <c r="F818" s="6" t="s">
        <v>2392</v>
      </c>
      <c r="G818" s="10"/>
    </row>
    <row r="819" spans="2:7" ht="24" x14ac:dyDescent="0.55000000000000004">
      <c r="B819" s="13">
        <v>814</v>
      </c>
      <c r="C819" s="18"/>
      <c r="D819" s="14" t="s">
        <v>2394</v>
      </c>
      <c r="E819" s="12" t="s">
        <v>2396</v>
      </c>
      <c r="F819" s="6" t="s">
        <v>2187</v>
      </c>
      <c r="G819" s="10"/>
    </row>
    <row r="820" spans="2:7" ht="24" x14ac:dyDescent="0.55000000000000004">
      <c r="B820" s="13">
        <v>815</v>
      </c>
      <c r="C820" s="18"/>
      <c r="D820" s="14" t="s">
        <v>2398</v>
      </c>
      <c r="E820" s="12" t="s">
        <v>2399</v>
      </c>
      <c r="F820" s="6" t="s">
        <v>169</v>
      </c>
      <c r="G820" s="10"/>
    </row>
    <row r="821" spans="2:7" ht="24" x14ac:dyDescent="0.55000000000000004">
      <c r="B821" s="13">
        <v>816</v>
      </c>
      <c r="C821" s="18"/>
      <c r="D821" s="14" t="s">
        <v>2403</v>
      </c>
      <c r="E821" s="11" t="s">
        <v>2404</v>
      </c>
      <c r="F821" s="6" t="s">
        <v>44</v>
      </c>
      <c r="G821" s="10"/>
    </row>
    <row r="822" spans="2:7" ht="24" x14ac:dyDescent="0.55000000000000004">
      <c r="B822" s="13">
        <v>817</v>
      </c>
      <c r="C822" s="17"/>
      <c r="D822" s="14" t="s">
        <v>2407</v>
      </c>
      <c r="E822" s="12" t="s">
        <v>1169</v>
      </c>
      <c r="F822" s="6" t="s">
        <v>2409</v>
      </c>
      <c r="G822" s="10"/>
    </row>
    <row r="823" spans="2:7" ht="24" x14ac:dyDescent="0.55000000000000004">
      <c r="B823" s="13">
        <v>818</v>
      </c>
      <c r="C823" s="16" t="s">
        <v>3849</v>
      </c>
      <c r="D823" s="14" t="s">
        <v>2411</v>
      </c>
      <c r="E823" s="12" t="s">
        <v>2413</v>
      </c>
      <c r="F823" s="6" t="s">
        <v>18</v>
      </c>
      <c r="G823" s="10"/>
    </row>
    <row r="824" spans="2:7" ht="24" x14ac:dyDescent="0.55000000000000004">
      <c r="B824" s="13">
        <v>819</v>
      </c>
      <c r="C824" s="18"/>
      <c r="D824" s="14" t="s">
        <v>2417</v>
      </c>
      <c r="E824" s="12" t="s">
        <v>2418</v>
      </c>
      <c r="F824" s="6" t="s">
        <v>18</v>
      </c>
      <c r="G824" s="10"/>
    </row>
    <row r="825" spans="2:7" ht="24" x14ac:dyDescent="0.55000000000000004">
      <c r="B825" s="13">
        <v>820</v>
      </c>
      <c r="C825" s="17"/>
      <c r="D825" s="14" t="s">
        <v>2421</v>
      </c>
      <c r="E825" s="12" t="s">
        <v>2423</v>
      </c>
      <c r="F825" s="6" t="s">
        <v>2425</v>
      </c>
      <c r="G825" s="10"/>
    </row>
    <row r="826" spans="2:7" ht="24" x14ac:dyDescent="0.55000000000000004">
      <c r="B826" s="13">
        <v>821</v>
      </c>
      <c r="C826" s="16" t="s">
        <v>3851</v>
      </c>
      <c r="D826" s="14" t="s">
        <v>2427</v>
      </c>
      <c r="E826" s="11" t="s">
        <v>4185</v>
      </c>
      <c r="F826" s="6" t="s">
        <v>2432</v>
      </c>
      <c r="G826" s="10"/>
    </row>
    <row r="827" spans="2:7" ht="24" x14ac:dyDescent="0.55000000000000004">
      <c r="B827" s="13">
        <v>822</v>
      </c>
      <c r="C827" s="17"/>
      <c r="D827" s="14" t="s">
        <v>2434</v>
      </c>
      <c r="E827" s="11" t="s">
        <v>4186</v>
      </c>
      <c r="F827" s="6" t="s">
        <v>3872</v>
      </c>
      <c r="G827" s="10"/>
    </row>
    <row r="828" spans="2:7" ht="24" x14ac:dyDescent="0.55000000000000004">
      <c r="B828" s="13">
        <v>823</v>
      </c>
      <c r="C828" s="16" t="s">
        <v>3853</v>
      </c>
      <c r="D828" s="14" t="s">
        <v>2441</v>
      </c>
      <c r="E828" s="11" t="s">
        <v>4187</v>
      </c>
      <c r="F828" s="6" t="s">
        <v>2445</v>
      </c>
      <c r="G828" s="10"/>
    </row>
    <row r="829" spans="2:7" ht="24" x14ac:dyDescent="0.55000000000000004">
      <c r="B829" s="13">
        <v>824</v>
      </c>
      <c r="C829" s="18"/>
      <c r="D829" s="14" t="s">
        <v>2447</v>
      </c>
      <c r="E829" s="11" t="s">
        <v>4188</v>
      </c>
      <c r="F829" s="6" t="s">
        <v>18</v>
      </c>
      <c r="G829" s="10"/>
    </row>
    <row r="830" spans="2:7" ht="24" x14ac:dyDescent="0.55000000000000004">
      <c r="B830" s="13">
        <v>825</v>
      </c>
      <c r="C830" s="18"/>
      <c r="D830" s="14" t="s">
        <v>2452</v>
      </c>
      <c r="E830" s="11" t="s">
        <v>4189</v>
      </c>
      <c r="F830" s="6" t="s">
        <v>345</v>
      </c>
      <c r="G830" s="10"/>
    </row>
    <row r="831" spans="2:7" ht="24" x14ac:dyDescent="0.55000000000000004">
      <c r="B831" s="13">
        <v>826</v>
      </c>
      <c r="C831" s="18"/>
      <c r="D831" s="14" t="s">
        <v>2457</v>
      </c>
      <c r="E831" s="11" t="s">
        <v>4190</v>
      </c>
      <c r="F831" s="6" t="s">
        <v>2461</v>
      </c>
      <c r="G831" s="10"/>
    </row>
    <row r="832" spans="2:7" ht="24" x14ac:dyDescent="0.55000000000000004">
      <c r="B832" s="13">
        <v>827</v>
      </c>
      <c r="C832" s="17"/>
      <c r="D832" s="14" t="s">
        <v>2463</v>
      </c>
      <c r="E832" s="11" t="s">
        <v>47</v>
      </c>
      <c r="F832" s="6" t="s">
        <v>91</v>
      </c>
      <c r="G832" s="10"/>
    </row>
    <row r="833" spans="2:7" ht="24" x14ac:dyDescent="0.55000000000000004">
      <c r="B833" s="13">
        <v>828</v>
      </c>
      <c r="C833" s="16" t="s">
        <v>3855</v>
      </c>
      <c r="D833" s="14" t="s">
        <v>2465</v>
      </c>
      <c r="E833" s="11" t="s">
        <v>4191</v>
      </c>
      <c r="F833" s="6" t="s">
        <v>18</v>
      </c>
      <c r="G833" s="10"/>
    </row>
    <row r="834" spans="2:7" ht="24" x14ac:dyDescent="0.55000000000000004">
      <c r="B834" s="13">
        <v>829</v>
      </c>
      <c r="C834" s="17"/>
      <c r="D834" s="14" t="s">
        <v>2470</v>
      </c>
      <c r="E834" s="11" t="s">
        <v>47</v>
      </c>
      <c r="F834" s="6" t="s">
        <v>94</v>
      </c>
      <c r="G834" s="10"/>
    </row>
    <row r="835" spans="2:7" ht="24" x14ac:dyDescent="0.55000000000000004">
      <c r="B835" s="13">
        <v>830</v>
      </c>
      <c r="C835" s="16" t="s">
        <v>3857</v>
      </c>
      <c r="D835" s="14" t="s">
        <v>2753</v>
      </c>
      <c r="E835" s="11" t="s">
        <v>2755</v>
      </c>
      <c r="F835" s="6" t="s">
        <v>18</v>
      </c>
      <c r="G835" s="10"/>
    </row>
    <row r="836" spans="2:7" ht="24" x14ac:dyDescent="0.55000000000000004">
      <c r="B836" s="13">
        <v>831</v>
      </c>
      <c r="C836" s="18"/>
      <c r="D836" s="14" t="s">
        <v>2759</v>
      </c>
      <c r="E836" s="12" t="s">
        <v>2761</v>
      </c>
      <c r="F836" s="6" t="s">
        <v>2764</v>
      </c>
      <c r="G836" s="10"/>
    </row>
    <row r="837" spans="2:7" ht="24" x14ac:dyDescent="0.55000000000000004">
      <c r="B837" s="13">
        <v>832</v>
      </c>
      <c r="C837" s="18"/>
      <c r="D837" s="14" t="s">
        <v>2766</v>
      </c>
      <c r="E837" s="12" t="s">
        <v>2768</v>
      </c>
      <c r="F837" s="6" t="s">
        <v>2771</v>
      </c>
      <c r="G837" s="10"/>
    </row>
    <row r="838" spans="2:7" ht="24" x14ac:dyDescent="0.55000000000000004">
      <c r="B838" s="13">
        <v>833</v>
      </c>
      <c r="C838" s="18"/>
      <c r="D838" s="14" t="s">
        <v>2773</v>
      </c>
      <c r="E838" s="12" t="s">
        <v>2774</v>
      </c>
      <c r="F838" s="6" t="s">
        <v>2776</v>
      </c>
      <c r="G838" s="10"/>
    </row>
    <row r="839" spans="2:7" ht="24" x14ac:dyDescent="0.55000000000000004">
      <c r="B839" s="13">
        <v>834</v>
      </c>
      <c r="C839" s="18"/>
      <c r="D839" s="14" t="s">
        <v>2766</v>
      </c>
      <c r="E839" s="12" t="s">
        <v>2768</v>
      </c>
      <c r="F839" s="6" t="s">
        <v>2778</v>
      </c>
      <c r="G839" s="10"/>
    </row>
    <row r="840" spans="2:7" ht="24" x14ac:dyDescent="0.55000000000000004">
      <c r="B840" s="13">
        <v>835</v>
      </c>
      <c r="C840" s="18"/>
      <c r="D840" s="14" t="s">
        <v>2780</v>
      </c>
      <c r="E840" s="12" t="s">
        <v>2774</v>
      </c>
      <c r="F840" s="6" t="s">
        <v>2781</v>
      </c>
      <c r="G840" s="10"/>
    </row>
    <row r="841" spans="2:7" ht="24" x14ac:dyDescent="0.55000000000000004">
      <c r="B841" s="13">
        <v>836</v>
      </c>
      <c r="C841" s="17"/>
      <c r="D841" s="14" t="s">
        <v>2783</v>
      </c>
      <c r="E841" s="12" t="s">
        <v>2774</v>
      </c>
      <c r="F841" s="6" t="s">
        <v>2785</v>
      </c>
      <c r="G841" s="10"/>
    </row>
    <row r="842" spans="2:7" ht="24" x14ac:dyDescent="0.55000000000000004">
      <c r="B842" s="13">
        <v>837</v>
      </c>
      <c r="C842" s="16" t="s">
        <v>3859</v>
      </c>
      <c r="D842" s="14" t="s">
        <v>2472</v>
      </c>
      <c r="E842" s="11" t="s">
        <v>4192</v>
      </c>
      <c r="F842" s="6" t="s">
        <v>18</v>
      </c>
      <c r="G842" s="10"/>
    </row>
    <row r="843" spans="2:7" ht="24" x14ac:dyDescent="0.55000000000000004">
      <c r="B843" s="13">
        <v>838</v>
      </c>
      <c r="C843" s="17"/>
      <c r="D843" s="14" t="s">
        <v>2478</v>
      </c>
      <c r="E843" s="11" t="s">
        <v>4193</v>
      </c>
      <c r="F843" s="6" t="s">
        <v>2481</v>
      </c>
      <c r="G843" s="10"/>
    </row>
    <row r="844" spans="2:7" ht="24" x14ac:dyDescent="0.55000000000000004">
      <c r="B844" s="13">
        <v>839</v>
      </c>
      <c r="C844" s="16" t="s">
        <v>3861</v>
      </c>
      <c r="D844" s="14" t="s">
        <v>2483</v>
      </c>
      <c r="E844" s="11" t="s">
        <v>4194</v>
      </c>
      <c r="F844" s="6" t="s">
        <v>18</v>
      </c>
      <c r="G844" s="10"/>
    </row>
    <row r="845" spans="2:7" ht="24" x14ac:dyDescent="0.55000000000000004">
      <c r="B845" s="13">
        <v>840</v>
      </c>
      <c r="C845" s="18"/>
      <c r="D845" s="14" t="s">
        <v>2488</v>
      </c>
      <c r="E845" s="11" t="s">
        <v>4195</v>
      </c>
      <c r="F845" s="6" t="s">
        <v>18</v>
      </c>
      <c r="G845" s="10"/>
    </row>
    <row r="846" spans="2:7" ht="24" x14ac:dyDescent="0.55000000000000004">
      <c r="B846" s="13">
        <v>841</v>
      </c>
      <c r="C846" s="18"/>
      <c r="D846" s="14" t="s">
        <v>2492</v>
      </c>
      <c r="E846" s="11" t="s">
        <v>4195</v>
      </c>
      <c r="F846" s="6" t="s">
        <v>18</v>
      </c>
      <c r="G846" s="10"/>
    </row>
    <row r="847" spans="2:7" ht="24" x14ac:dyDescent="0.55000000000000004">
      <c r="B847" s="13">
        <v>842</v>
      </c>
      <c r="C847" s="18"/>
      <c r="D847" s="14" t="s">
        <v>2495</v>
      </c>
      <c r="E847" s="11" t="s">
        <v>4196</v>
      </c>
      <c r="F847" s="6" t="s">
        <v>18</v>
      </c>
      <c r="G847" s="10"/>
    </row>
    <row r="848" spans="2:7" ht="24" x14ac:dyDescent="0.55000000000000004">
      <c r="B848" s="13">
        <v>843</v>
      </c>
      <c r="C848" s="18"/>
      <c r="D848" s="14" t="s">
        <v>2499</v>
      </c>
      <c r="E848" s="11" t="s">
        <v>4197</v>
      </c>
      <c r="F848" s="6" t="s">
        <v>18</v>
      </c>
      <c r="G848" s="10"/>
    </row>
    <row r="849" spans="2:7" ht="24" x14ac:dyDescent="0.55000000000000004">
      <c r="B849" s="13">
        <v>844</v>
      </c>
      <c r="C849" s="18"/>
      <c r="D849" s="14" t="s">
        <v>2503</v>
      </c>
      <c r="E849" s="11" t="s">
        <v>4198</v>
      </c>
      <c r="F849" s="6" t="s">
        <v>18</v>
      </c>
      <c r="G849" s="10"/>
    </row>
    <row r="850" spans="2:7" ht="24" x14ac:dyDescent="0.55000000000000004">
      <c r="B850" s="13">
        <v>845</v>
      </c>
      <c r="C850" s="18"/>
      <c r="D850" s="14" t="s">
        <v>2508</v>
      </c>
      <c r="E850" s="11" t="s">
        <v>4199</v>
      </c>
      <c r="F850" s="6" t="s">
        <v>18</v>
      </c>
      <c r="G850" s="10"/>
    </row>
    <row r="851" spans="2:7" ht="24" x14ac:dyDescent="0.55000000000000004">
      <c r="B851" s="13">
        <v>846</v>
      </c>
      <c r="C851" s="18"/>
      <c r="D851" s="14" t="s">
        <v>2512</v>
      </c>
      <c r="E851" s="11" t="s">
        <v>4200</v>
      </c>
      <c r="F851" s="6" t="s">
        <v>18</v>
      </c>
      <c r="G851" s="10"/>
    </row>
    <row r="852" spans="2:7" ht="24" x14ac:dyDescent="0.55000000000000004">
      <c r="B852" s="13">
        <v>847</v>
      </c>
      <c r="C852" s="18"/>
      <c r="D852" s="14" t="s">
        <v>2516</v>
      </c>
      <c r="E852" s="11" t="s">
        <v>4201</v>
      </c>
      <c r="F852" s="6" t="s">
        <v>18</v>
      </c>
      <c r="G852" s="10"/>
    </row>
    <row r="853" spans="2:7" ht="24" x14ac:dyDescent="0.55000000000000004">
      <c r="B853" s="13">
        <v>848</v>
      </c>
      <c r="C853" s="18"/>
      <c r="D853" s="14" t="s">
        <v>2520</v>
      </c>
      <c r="E853" s="11" t="s">
        <v>4202</v>
      </c>
      <c r="F853" s="6" t="s">
        <v>18</v>
      </c>
      <c r="G853" s="10"/>
    </row>
    <row r="854" spans="2:7" ht="24" x14ac:dyDescent="0.55000000000000004">
      <c r="B854" s="13">
        <v>849</v>
      </c>
      <c r="C854" s="18"/>
      <c r="D854" s="14" t="s">
        <v>2524</v>
      </c>
      <c r="E854" s="11" t="s">
        <v>2526</v>
      </c>
      <c r="F854" s="6" t="s">
        <v>2528</v>
      </c>
      <c r="G854" s="10"/>
    </row>
    <row r="855" spans="2:7" ht="24" x14ac:dyDescent="0.55000000000000004">
      <c r="B855" s="13">
        <v>850</v>
      </c>
      <c r="C855" s="18"/>
      <c r="D855" s="14" t="s">
        <v>2530</v>
      </c>
      <c r="E855" s="11" t="s">
        <v>4203</v>
      </c>
      <c r="F855" s="6" t="s">
        <v>2533</v>
      </c>
      <c r="G855" s="10"/>
    </row>
    <row r="856" spans="2:7" ht="24" x14ac:dyDescent="0.55000000000000004">
      <c r="B856" s="13">
        <v>851</v>
      </c>
      <c r="C856" s="18"/>
      <c r="D856" s="14" t="s">
        <v>2535</v>
      </c>
      <c r="E856" s="11" t="s">
        <v>4204</v>
      </c>
      <c r="F856" s="6" t="s">
        <v>2538</v>
      </c>
      <c r="G856" s="10"/>
    </row>
    <row r="857" spans="2:7" ht="24" x14ac:dyDescent="0.55000000000000004">
      <c r="B857" s="13">
        <v>852</v>
      </c>
      <c r="C857" s="18"/>
      <c r="D857" s="14" t="s">
        <v>2540</v>
      </c>
      <c r="E857" s="11" t="s">
        <v>4205</v>
      </c>
      <c r="F857" s="6" t="s">
        <v>2543</v>
      </c>
      <c r="G857" s="10"/>
    </row>
    <row r="858" spans="2:7" ht="24" x14ac:dyDescent="0.55000000000000004">
      <c r="B858" s="13">
        <v>853</v>
      </c>
      <c r="C858" s="18"/>
      <c r="D858" s="14" t="s">
        <v>2545</v>
      </c>
      <c r="E858" s="11" t="s">
        <v>4201</v>
      </c>
      <c r="F858" s="6" t="s">
        <v>2547</v>
      </c>
      <c r="G858" s="10"/>
    </row>
    <row r="859" spans="2:7" ht="24" x14ac:dyDescent="0.55000000000000004">
      <c r="B859" s="13">
        <v>854</v>
      </c>
      <c r="C859" s="17"/>
      <c r="D859" s="14" t="s">
        <v>2549</v>
      </c>
      <c r="E859" s="11" t="s">
        <v>47</v>
      </c>
      <c r="F859" s="6" t="s">
        <v>94</v>
      </c>
      <c r="G859" s="10"/>
    </row>
    <row r="860" spans="2:7" ht="24" x14ac:dyDescent="0.55000000000000004">
      <c r="B860" s="13">
        <v>855</v>
      </c>
      <c r="C860" s="7" t="s">
        <v>3863</v>
      </c>
      <c r="D860" s="14" t="s">
        <v>2552</v>
      </c>
      <c r="E860" s="11" t="s">
        <v>4206</v>
      </c>
      <c r="F860" s="6" t="s">
        <v>18</v>
      </c>
      <c r="G860" s="10"/>
    </row>
    <row r="861" spans="2:7" ht="24" x14ac:dyDescent="0.55000000000000004">
      <c r="B861" s="13">
        <v>856</v>
      </c>
      <c r="C861" s="18" t="s">
        <v>3863</v>
      </c>
      <c r="D861" s="14" t="s">
        <v>2558</v>
      </c>
      <c r="E861" s="11" t="s">
        <v>4207</v>
      </c>
      <c r="F861" s="6" t="s">
        <v>18</v>
      </c>
      <c r="G861" s="10"/>
    </row>
    <row r="862" spans="2:7" ht="24" x14ac:dyDescent="0.55000000000000004">
      <c r="B862" s="13">
        <v>857</v>
      </c>
      <c r="C862" s="18"/>
      <c r="D862" s="14" t="s">
        <v>2561</v>
      </c>
      <c r="E862" s="11" t="s">
        <v>4207</v>
      </c>
      <c r="F862" s="6" t="s">
        <v>18</v>
      </c>
      <c r="G862" s="10"/>
    </row>
    <row r="863" spans="2:7" ht="24" x14ac:dyDescent="0.55000000000000004">
      <c r="B863" s="13">
        <v>858</v>
      </c>
      <c r="C863" s="18"/>
      <c r="D863" s="14" t="s">
        <v>2563</v>
      </c>
      <c r="E863" s="11" t="s">
        <v>4207</v>
      </c>
      <c r="F863" s="6" t="s">
        <v>18</v>
      </c>
      <c r="G863" s="10"/>
    </row>
    <row r="864" spans="2:7" ht="24" x14ac:dyDescent="0.55000000000000004">
      <c r="B864" s="13">
        <v>859</v>
      </c>
      <c r="C864" s="18"/>
      <c r="D864" s="14" t="s">
        <v>2565</v>
      </c>
      <c r="E864" s="11" t="s">
        <v>4207</v>
      </c>
      <c r="F864" s="6" t="s">
        <v>18</v>
      </c>
      <c r="G864" s="10"/>
    </row>
    <row r="865" spans="2:7" ht="24" x14ac:dyDescent="0.55000000000000004">
      <c r="B865" s="13">
        <v>860</v>
      </c>
      <c r="C865" s="18"/>
      <c r="D865" s="14" t="s">
        <v>2567</v>
      </c>
      <c r="E865" s="11" t="s">
        <v>4071</v>
      </c>
      <c r="F865" s="6" t="s">
        <v>18</v>
      </c>
      <c r="G865" s="10"/>
    </row>
    <row r="866" spans="2:7" ht="24" x14ac:dyDescent="0.55000000000000004">
      <c r="B866" s="13">
        <v>861</v>
      </c>
      <c r="C866" s="18"/>
      <c r="D866" s="14" t="s">
        <v>2571</v>
      </c>
      <c r="E866" s="11" t="s">
        <v>4208</v>
      </c>
      <c r="F866" s="6" t="s">
        <v>18</v>
      </c>
      <c r="G866" s="10"/>
    </row>
    <row r="867" spans="2:7" ht="24" x14ac:dyDescent="0.55000000000000004">
      <c r="B867" s="13">
        <v>862</v>
      </c>
      <c r="C867" s="18"/>
      <c r="D867" s="14" t="s">
        <v>2575</v>
      </c>
      <c r="E867" s="11" t="s">
        <v>3968</v>
      </c>
      <c r="F867" s="6" t="s">
        <v>18</v>
      </c>
      <c r="G867" s="10"/>
    </row>
    <row r="868" spans="2:7" ht="24" x14ac:dyDescent="0.55000000000000004">
      <c r="B868" s="13">
        <v>863</v>
      </c>
      <c r="C868" s="18"/>
      <c r="D868" s="14" t="s">
        <v>2578</v>
      </c>
      <c r="E868" s="11" t="s">
        <v>3900</v>
      </c>
      <c r="F868" s="6" t="s">
        <v>1517</v>
      </c>
      <c r="G868" s="10"/>
    </row>
    <row r="869" spans="2:7" ht="24" x14ac:dyDescent="0.55000000000000004">
      <c r="B869" s="13">
        <v>864</v>
      </c>
      <c r="C869" s="18"/>
      <c r="D869" s="14" t="s">
        <v>2582</v>
      </c>
      <c r="E869" s="11" t="s">
        <v>2404</v>
      </c>
      <c r="F869" s="6" t="s">
        <v>44</v>
      </c>
      <c r="G869" s="10"/>
    </row>
    <row r="870" spans="2:7" ht="24" x14ac:dyDescent="0.55000000000000004">
      <c r="B870" s="13">
        <v>865</v>
      </c>
      <c r="C870" s="18"/>
      <c r="D870" s="14" t="s">
        <v>2586</v>
      </c>
      <c r="E870" s="11" t="s">
        <v>2587</v>
      </c>
      <c r="F870" s="6" t="s">
        <v>2588</v>
      </c>
      <c r="G870" s="10"/>
    </row>
    <row r="871" spans="2:7" ht="24" x14ac:dyDescent="0.55000000000000004">
      <c r="B871" s="13">
        <v>866</v>
      </c>
      <c r="C871" s="18"/>
      <c r="D871" s="14" t="s">
        <v>2590</v>
      </c>
      <c r="E871" s="11" t="s">
        <v>2591</v>
      </c>
      <c r="F871" s="6" t="s">
        <v>44</v>
      </c>
      <c r="G871" s="10"/>
    </row>
    <row r="872" spans="2:7" ht="24" x14ac:dyDescent="0.55000000000000004">
      <c r="B872" s="13">
        <v>867</v>
      </c>
      <c r="C872" s="18"/>
      <c r="D872" s="14" t="s">
        <v>2594</v>
      </c>
      <c r="E872" s="11" t="s">
        <v>2591</v>
      </c>
      <c r="F872" s="6" t="s">
        <v>44</v>
      </c>
      <c r="G872" s="10"/>
    </row>
    <row r="873" spans="2:7" ht="24" x14ac:dyDescent="0.55000000000000004">
      <c r="B873" s="13">
        <v>868</v>
      </c>
      <c r="C873" s="18"/>
      <c r="D873" s="14" t="s">
        <v>2597</v>
      </c>
      <c r="E873" s="11" t="s">
        <v>2599</v>
      </c>
      <c r="F873" s="6" t="s">
        <v>2588</v>
      </c>
      <c r="G873" s="10"/>
    </row>
    <row r="874" spans="2:7" ht="24" x14ac:dyDescent="0.55000000000000004">
      <c r="B874" s="13">
        <v>869</v>
      </c>
      <c r="C874" s="18"/>
      <c r="D874" s="14" t="s">
        <v>2601</v>
      </c>
      <c r="E874" s="11" t="s">
        <v>47</v>
      </c>
      <c r="F874" s="6" t="s">
        <v>94</v>
      </c>
      <c r="G874" s="10"/>
    </row>
    <row r="875" spans="2:7" ht="24" x14ac:dyDescent="0.55000000000000004">
      <c r="B875" s="13">
        <v>870</v>
      </c>
      <c r="C875" s="18"/>
      <c r="D875" s="14" t="s">
        <v>2604</v>
      </c>
      <c r="E875" s="11" t="s">
        <v>4209</v>
      </c>
      <c r="F875" s="6" t="s">
        <v>1475</v>
      </c>
      <c r="G875" s="10"/>
    </row>
    <row r="876" spans="2:7" ht="24" x14ac:dyDescent="0.55000000000000004">
      <c r="B876" s="13">
        <v>871</v>
      </c>
      <c r="C876" s="17"/>
      <c r="D876" s="14" t="s">
        <v>2608</v>
      </c>
      <c r="E876" s="11" t="s">
        <v>4075</v>
      </c>
      <c r="F876" s="6" t="s">
        <v>155</v>
      </c>
      <c r="G876" s="10"/>
    </row>
    <row r="877" spans="2:7" ht="24" x14ac:dyDescent="0.55000000000000004">
      <c r="B877" s="13">
        <v>872</v>
      </c>
      <c r="C877" s="7" t="s">
        <v>3865</v>
      </c>
      <c r="D877" s="14" t="s">
        <v>2611</v>
      </c>
      <c r="E877" s="11" t="s">
        <v>4210</v>
      </c>
      <c r="F877" s="6" t="s">
        <v>2615</v>
      </c>
      <c r="G877" s="10"/>
    </row>
    <row r="878" spans="2:7" ht="24" x14ac:dyDescent="0.55000000000000004">
      <c r="B878" s="13">
        <v>873</v>
      </c>
      <c r="C878" s="16" t="s">
        <v>3867</v>
      </c>
      <c r="D878" s="14" t="s">
        <v>4239</v>
      </c>
      <c r="E878" s="11" t="s">
        <v>4211</v>
      </c>
      <c r="F878" s="6" t="s">
        <v>2621</v>
      </c>
      <c r="G878" s="10"/>
    </row>
    <row r="879" spans="2:7" ht="24" x14ac:dyDescent="0.55000000000000004">
      <c r="B879" s="13">
        <v>874</v>
      </c>
      <c r="C879" s="18"/>
      <c r="D879" s="14" t="s">
        <v>4240</v>
      </c>
      <c r="E879" s="11" t="s">
        <v>4212</v>
      </c>
      <c r="F879" s="6" t="s">
        <v>2621</v>
      </c>
      <c r="G879" s="10"/>
    </row>
    <row r="880" spans="2:7" ht="24" x14ac:dyDescent="0.55000000000000004">
      <c r="B880" s="13">
        <v>875</v>
      </c>
      <c r="C880" s="18"/>
      <c r="D880" s="14" t="s">
        <v>4241</v>
      </c>
      <c r="E880" s="11" t="s">
        <v>4212</v>
      </c>
      <c r="F880" s="6" t="s">
        <v>2621</v>
      </c>
      <c r="G880" s="10"/>
    </row>
    <row r="881" spans="2:7" ht="24" x14ac:dyDescent="0.55000000000000004">
      <c r="B881" s="13">
        <v>876</v>
      </c>
      <c r="C881" s="18"/>
      <c r="D881" s="14" t="s">
        <v>4242</v>
      </c>
      <c r="E881" s="11" t="s">
        <v>4212</v>
      </c>
      <c r="F881" s="6" t="s">
        <v>2621</v>
      </c>
      <c r="G881" s="10"/>
    </row>
    <row r="882" spans="2:7" ht="24" x14ac:dyDescent="0.55000000000000004">
      <c r="B882" s="13">
        <v>877</v>
      </c>
      <c r="C882" s="18"/>
      <c r="D882" s="14" t="s">
        <v>4243</v>
      </c>
      <c r="E882" s="11" t="s">
        <v>4212</v>
      </c>
      <c r="F882" s="6" t="s">
        <v>2621</v>
      </c>
      <c r="G882" s="10"/>
    </row>
    <row r="883" spans="2:7" ht="24" x14ac:dyDescent="0.55000000000000004">
      <c r="B883" s="13">
        <v>878</v>
      </c>
      <c r="C883" s="18"/>
      <c r="D883" s="14" t="s">
        <v>4244</v>
      </c>
      <c r="E883" s="11" t="s">
        <v>4212</v>
      </c>
      <c r="F883" s="6" t="s">
        <v>2621</v>
      </c>
      <c r="G883" s="10"/>
    </row>
    <row r="884" spans="2:7" ht="24" x14ac:dyDescent="0.55000000000000004">
      <c r="B884" s="13">
        <v>879</v>
      </c>
      <c r="C884" s="18"/>
      <c r="D884" s="14" t="s">
        <v>4245</v>
      </c>
      <c r="E884" s="11" t="s">
        <v>4212</v>
      </c>
      <c r="F884" s="6" t="s">
        <v>2621</v>
      </c>
      <c r="G884" s="10"/>
    </row>
    <row r="885" spans="2:7" ht="24" x14ac:dyDescent="0.55000000000000004">
      <c r="B885" s="13">
        <v>880</v>
      </c>
      <c r="C885" s="18"/>
      <c r="D885" s="14" t="s">
        <v>4246</v>
      </c>
      <c r="E885" s="11" t="s">
        <v>4212</v>
      </c>
      <c r="F885" s="6" t="s">
        <v>2621</v>
      </c>
      <c r="G885" s="10"/>
    </row>
    <row r="886" spans="2:7" ht="24" x14ac:dyDescent="0.55000000000000004">
      <c r="B886" s="13">
        <v>881</v>
      </c>
      <c r="C886" s="18"/>
      <c r="D886" s="14" t="s">
        <v>2646</v>
      </c>
      <c r="E886" s="11" t="s">
        <v>4212</v>
      </c>
      <c r="F886" s="6" t="s">
        <v>2621</v>
      </c>
      <c r="G886" s="10"/>
    </row>
    <row r="887" spans="2:7" ht="24" x14ac:dyDescent="0.55000000000000004">
      <c r="B887" s="13">
        <v>882</v>
      </c>
      <c r="C887" s="18"/>
      <c r="D887" s="14" t="s">
        <v>4247</v>
      </c>
      <c r="E887" s="11" t="s">
        <v>4213</v>
      </c>
      <c r="F887" s="6" t="s">
        <v>2621</v>
      </c>
      <c r="G887" s="10"/>
    </row>
    <row r="888" spans="2:7" ht="24" x14ac:dyDescent="0.55000000000000004">
      <c r="B888" s="13">
        <v>883</v>
      </c>
      <c r="C888" s="18"/>
      <c r="D888" s="14" t="s">
        <v>4248</v>
      </c>
      <c r="E888" s="11" t="s">
        <v>4213</v>
      </c>
      <c r="F888" s="6" t="s">
        <v>2621</v>
      </c>
      <c r="G888" s="10"/>
    </row>
    <row r="889" spans="2:7" ht="24" x14ac:dyDescent="0.55000000000000004">
      <c r="B889" s="13">
        <v>884</v>
      </c>
      <c r="C889" s="18"/>
      <c r="D889" s="14" t="s">
        <v>4249</v>
      </c>
      <c r="E889" s="11" t="s">
        <v>4213</v>
      </c>
      <c r="F889" s="6" t="s">
        <v>2660</v>
      </c>
      <c r="G889" s="10"/>
    </row>
    <row r="890" spans="2:7" ht="24" x14ac:dyDescent="0.55000000000000004">
      <c r="B890" s="13">
        <v>885</v>
      </c>
      <c r="C890" s="18"/>
      <c r="D890" s="14" t="s">
        <v>4250</v>
      </c>
      <c r="E890" s="11" t="s">
        <v>4213</v>
      </c>
      <c r="F890" s="6" t="s">
        <v>2660</v>
      </c>
      <c r="G890" s="10"/>
    </row>
    <row r="891" spans="2:7" ht="24" x14ac:dyDescent="0.55000000000000004">
      <c r="B891" s="13">
        <v>886</v>
      </c>
      <c r="C891" s="18"/>
      <c r="D891" s="14" t="s">
        <v>2665</v>
      </c>
      <c r="E891" s="11" t="s">
        <v>47</v>
      </c>
      <c r="F891" s="6" t="s">
        <v>18</v>
      </c>
      <c r="G891" s="10"/>
    </row>
    <row r="892" spans="2:7" ht="24" x14ac:dyDescent="0.55000000000000004">
      <c r="B892" s="13">
        <v>887</v>
      </c>
      <c r="C892" s="18"/>
      <c r="D892" s="14" t="s">
        <v>2669</v>
      </c>
      <c r="E892" s="11" t="s">
        <v>4214</v>
      </c>
      <c r="F892" s="6" t="s">
        <v>18</v>
      </c>
      <c r="G892" s="10"/>
    </row>
    <row r="893" spans="2:7" ht="24" x14ac:dyDescent="0.55000000000000004">
      <c r="B893" s="13">
        <v>888</v>
      </c>
      <c r="C893" s="18"/>
      <c r="D893" s="14" t="s">
        <v>2675</v>
      </c>
      <c r="E893" s="11" t="s">
        <v>4215</v>
      </c>
      <c r="F893" s="6" t="s">
        <v>18</v>
      </c>
      <c r="G893" s="10"/>
    </row>
    <row r="894" spans="2:7" ht="24" x14ac:dyDescent="0.55000000000000004">
      <c r="B894" s="13">
        <v>889</v>
      </c>
      <c r="C894" s="18"/>
      <c r="D894" s="14" t="s">
        <v>2680</v>
      </c>
      <c r="E894" s="11" t="s">
        <v>4216</v>
      </c>
      <c r="F894" s="6" t="s">
        <v>18</v>
      </c>
      <c r="G894" s="10"/>
    </row>
    <row r="895" spans="2:7" ht="24" x14ac:dyDescent="0.55000000000000004">
      <c r="B895" s="13">
        <v>890</v>
      </c>
      <c r="C895" s="18"/>
      <c r="D895" s="14" t="s">
        <v>2685</v>
      </c>
      <c r="E895" s="11" t="s">
        <v>4216</v>
      </c>
      <c r="F895" s="6" t="s">
        <v>18</v>
      </c>
      <c r="G895" s="10"/>
    </row>
    <row r="896" spans="2:7" ht="24" x14ac:dyDescent="0.55000000000000004">
      <c r="B896" s="13">
        <v>891</v>
      </c>
      <c r="C896" s="18"/>
      <c r="D896" s="14" t="s">
        <v>2689</v>
      </c>
      <c r="E896" s="11" t="s">
        <v>47</v>
      </c>
      <c r="F896" s="6" t="s">
        <v>18</v>
      </c>
      <c r="G896" s="10"/>
    </row>
    <row r="897" spans="2:7" ht="24" x14ac:dyDescent="0.55000000000000004">
      <c r="B897" s="13">
        <v>892</v>
      </c>
      <c r="C897" s="18"/>
      <c r="D897" s="14" t="s">
        <v>2694</v>
      </c>
      <c r="E897" s="11" t="s">
        <v>4217</v>
      </c>
      <c r="F897" s="6" t="s">
        <v>47</v>
      </c>
      <c r="G897" s="10"/>
    </row>
    <row r="898" spans="2:7" ht="24" x14ac:dyDescent="0.55000000000000004">
      <c r="B898" s="13">
        <v>893</v>
      </c>
      <c r="C898" s="18"/>
      <c r="D898" s="14" t="s">
        <v>2698</v>
      </c>
      <c r="E898" s="11" t="s">
        <v>4218</v>
      </c>
      <c r="F898" s="6" t="s">
        <v>2701</v>
      </c>
      <c r="G898" s="10"/>
    </row>
    <row r="899" spans="2:7" ht="24" x14ac:dyDescent="0.55000000000000004">
      <c r="B899" s="13">
        <v>894</v>
      </c>
      <c r="C899" s="18"/>
      <c r="D899" s="14" t="s">
        <v>2703</v>
      </c>
      <c r="E899" s="11" t="s">
        <v>4219</v>
      </c>
      <c r="F899" s="6" t="s">
        <v>2701</v>
      </c>
      <c r="G899" s="10"/>
    </row>
    <row r="900" spans="2:7" ht="24" x14ac:dyDescent="0.55000000000000004">
      <c r="B900" s="13">
        <v>895</v>
      </c>
      <c r="C900" s="18"/>
      <c r="D900" s="14" t="s">
        <v>2707</v>
      </c>
      <c r="E900" s="11" t="s">
        <v>4220</v>
      </c>
      <c r="F900" s="6" t="s">
        <v>2710</v>
      </c>
      <c r="G900" s="10"/>
    </row>
    <row r="901" spans="2:7" ht="24" x14ac:dyDescent="0.55000000000000004">
      <c r="B901" s="13">
        <v>896</v>
      </c>
      <c r="C901" s="18"/>
      <c r="D901" s="14" t="s">
        <v>2712</v>
      </c>
      <c r="E901" s="11" t="s">
        <v>4221</v>
      </c>
      <c r="F901" s="6" t="s">
        <v>2715</v>
      </c>
      <c r="G901" s="10"/>
    </row>
    <row r="902" spans="2:7" ht="24" x14ac:dyDescent="0.55000000000000004">
      <c r="B902" s="13">
        <v>897</v>
      </c>
      <c r="C902" s="18"/>
      <c r="D902" s="14" t="s">
        <v>2717</v>
      </c>
      <c r="E902" s="11" t="s">
        <v>4222</v>
      </c>
      <c r="F902" s="6" t="s">
        <v>2721</v>
      </c>
      <c r="G902" s="10"/>
    </row>
    <row r="903" spans="2:7" ht="24" x14ac:dyDescent="0.55000000000000004">
      <c r="B903" s="13">
        <v>898</v>
      </c>
      <c r="C903" s="18"/>
      <c r="D903" s="14" t="s">
        <v>2723</v>
      </c>
      <c r="E903" s="11" t="s">
        <v>4223</v>
      </c>
      <c r="F903" s="6" t="s">
        <v>2726</v>
      </c>
      <c r="G903" s="10"/>
    </row>
    <row r="904" spans="2:7" ht="24" x14ac:dyDescent="0.55000000000000004">
      <c r="B904" s="13">
        <v>899</v>
      </c>
      <c r="C904" s="18"/>
      <c r="D904" s="14" t="s">
        <v>2728</v>
      </c>
      <c r="E904" s="11" t="s">
        <v>4229</v>
      </c>
      <c r="F904" s="6" t="s">
        <v>2731</v>
      </c>
      <c r="G904" s="10"/>
    </row>
    <row r="905" spans="2:7" ht="24" x14ac:dyDescent="0.55000000000000004">
      <c r="B905" s="13">
        <v>900</v>
      </c>
      <c r="C905" s="17"/>
      <c r="D905" s="14" t="s">
        <v>2733</v>
      </c>
      <c r="E905" s="11" t="s">
        <v>47</v>
      </c>
      <c r="F905" s="6" t="s">
        <v>94</v>
      </c>
      <c r="G905" s="10"/>
    </row>
    <row r="906" spans="2:7" ht="24" x14ac:dyDescent="0.55000000000000004">
      <c r="B906" s="13">
        <v>901</v>
      </c>
      <c r="C906" s="18" t="s">
        <v>3867</v>
      </c>
      <c r="D906" s="14" t="s">
        <v>2735</v>
      </c>
      <c r="E906" s="11" t="s">
        <v>2834</v>
      </c>
      <c r="F906" s="6" t="s">
        <v>2738</v>
      </c>
      <c r="G906" s="10"/>
    </row>
    <row r="907" spans="2:7" ht="24" x14ac:dyDescent="0.55000000000000004">
      <c r="B907" s="13">
        <v>902</v>
      </c>
      <c r="C907" s="18"/>
      <c r="D907" s="14" t="s">
        <v>2740</v>
      </c>
      <c r="E907" s="11" t="s">
        <v>47</v>
      </c>
      <c r="F907" s="6" t="s">
        <v>47</v>
      </c>
      <c r="G907" s="10"/>
    </row>
    <row r="908" spans="2:7" ht="24" x14ac:dyDescent="0.55000000000000004">
      <c r="B908" s="13">
        <v>903</v>
      </c>
      <c r="C908" s="18"/>
      <c r="D908" s="14" t="s">
        <v>2743</v>
      </c>
      <c r="E908" s="11" t="s">
        <v>4224</v>
      </c>
      <c r="F908" s="6" t="s">
        <v>989</v>
      </c>
      <c r="G908" s="10"/>
    </row>
    <row r="909" spans="2:7" ht="24" x14ac:dyDescent="0.55000000000000004">
      <c r="B909" s="13">
        <v>904</v>
      </c>
      <c r="C909" s="17"/>
      <c r="D909" s="14" t="s">
        <v>2748</v>
      </c>
      <c r="E909" s="11" t="s">
        <v>4225</v>
      </c>
      <c r="F909" s="6" t="s">
        <v>86</v>
      </c>
      <c r="G909" s="10"/>
    </row>
  </sheetData>
  <sortState ref="C6:F909">
    <sortCondition ref="C6:C909"/>
  </sortState>
  <mergeCells count="2">
    <mergeCell ref="B2:F2"/>
    <mergeCell ref="B3:F3"/>
  </mergeCells>
  <printOptions horizontalCentered="1"/>
  <pageMargins left="7.874015748031496E-2" right="7.874015748031496E-2" top="0.39370078740157483" bottom="0.39370078740157483" header="0.19685039370078741" footer="0.19685039370078741"/>
  <pageSetup paperSize="9" scale="75" orientation="portrait" r:id="rId1"/>
  <headerFooter>
    <oddFooter>&amp;C&amp;"TH SarabunPSK,ธรรมดา"&amp;14หน้าที่ &amp;P จาก &amp;N</oddFooter>
  </headerFooter>
  <rowBreaks count="20" manualBreakCount="20">
    <brk id="50" max="5" man="1"/>
    <brk id="95" max="5" man="1"/>
    <brk id="140" max="5" man="1"/>
    <brk id="185" max="5" man="1"/>
    <brk id="230" max="5" man="1"/>
    <brk id="275" max="5" man="1"/>
    <brk id="320" max="5" man="1"/>
    <brk id="365" max="5" man="1"/>
    <brk id="410" max="5" man="1"/>
    <brk id="455" max="5" man="1"/>
    <brk id="500" max="5" man="1"/>
    <brk id="545" max="5" man="1"/>
    <brk id="590" max="5" man="1"/>
    <brk id="635" max="5" man="1"/>
    <brk id="680" max="5" man="1"/>
    <brk id="725" max="5" man="1"/>
    <brk id="770" max="5" man="1"/>
    <brk id="815" max="5" man="1"/>
    <brk id="860" max="5" man="1"/>
    <brk id="905" max="5" man="1"/>
  </rowBreaks>
  <colBreaks count="1" manualBreakCount="1">
    <brk id="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K905"/>
  <sheetViews>
    <sheetView topLeftCell="A23" workbookViewId="0">
      <selection activeCell="A39" sqref="A39:XFD39"/>
    </sheetView>
  </sheetViews>
  <sheetFormatPr defaultColWidth="12.5703125" defaultRowHeight="15.75" customHeight="1" x14ac:dyDescent="0.2"/>
  <cols>
    <col min="2" max="2" width="83.85546875" customWidth="1"/>
    <col min="3" max="3" width="12.5703125" customWidth="1"/>
    <col min="4" max="4" width="31" customWidth="1"/>
    <col min="5" max="5" width="42" customWidth="1"/>
    <col min="9" max="9" width="113" customWidth="1"/>
    <col min="11" max="11" width="23.28515625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1" t="s">
        <v>11</v>
      </c>
      <c r="B2" s="1" t="s">
        <v>12</v>
      </c>
      <c r="C2" s="2" t="str">
        <f t="shared" ref="C2:C7" si="0">HYPERLINK("https://www.google.com/url?q=https%3A%2F%2Fwww.rdpb.go.th%2Frdpb%2FprojectData%2Ffiles%2Fsouth%2F2567%2F1%25E0%25B8%2581%25E0%25B8%25A3%25E0%25B8%25B0%25E0%25B8%259A%25E0%25B8%25B5%25E0%25B9%2588.pdf", "กระบี่")</f>
        <v>กระบี่</v>
      </c>
      <c r="D2" s="1" t="s">
        <v>13</v>
      </c>
      <c r="E2" s="1" t="s">
        <v>14</v>
      </c>
      <c r="F2" s="1" t="s">
        <v>15</v>
      </c>
      <c r="G2" s="2" t="str">
        <f>HYPERLINK("https://www.google.com/url?q=https%3A%2F%2Fdrive.google.com%2Ffile%2Fd%2F1hAsqkpeX_ihvRyyQj8vTaCHShWdcfrHm%2Fview%3Fusp%3Dsharing", "สภาพสมบูรณ์")</f>
        <v>สภาพสมบูรณ์</v>
      </c>
      <c r="H2" s="2" t="str">
        <f t="shared" ref="H2:H3" si="1">HYPERLINK("https://www.google.com/url?q=http%3A%2F%2Fnull", "")</f>
        <v/>
      </c>
      <c r="I2" s="1" t="s">
        <v>16</v>
      </c>
      <c r="J2" s="1" t="s">
        <v>17</v>
      </c>
      <c r="K2" s="1" t="s">
        <v>18</v>
      </c>
    </row>
    <row r="3" spans="1:11" x14ac:dyDescent="0.2">
      <c r="A3" s="1" t="s">
        <v>19</v>
      </c>
      <c r="B3" s="1" t="s">
        <v>20</v>
      </c>
      <c r="C3" s="2" t="str">
        <f t="shared" si="0"/>
        <v>กระบี่</v>
      </c>
      <c r="D3" s="1" t="s">
        <v>21</v>
      </c>
      <c r="E3" s="1" t="s">
        <v>22</v>
      </c>
      <c r="F3" s="1" t="s">
        <v>23</v>
      </c>
      <c r="G3" s="2" t="str">
        <f>HYPERLINK("https://www.google.com/url?q=https%3A%2F%2Fdrive.google.com%2Ffile%2Fd%2F1eUccT1Nae1meMHyGVW1yOvuhaBQ3G-NQ%2Fview%3Fusp%3Dsharing", "สภาพสมบูรณ์")</f>
        <v>สภาพสมบูรณ์</v>
      </c>
      <c r="H3" s="2" t="str">
        <f t="shared" si="1"/>
        <v/>
      </c>
      <c r="I3" s="1" t="s">
        <v>24</v>
      </c>
      <c r="J3" s="1" t="s">
        <v>25</v>
      </c>
      <c r="K3" s="1" t="s">
        <v>26</v>
      </c>
    </row>
    <row r="4" spans="1:11" x14ac:dyDescent="0.2">
      <c r="A4" s="1" t="s">
        <v>27</v>
      </c>
      <c r="B4" s="1" t="s">
        <v>28</v>
      </c>
      <c r="C4" s="2" t="str">
        <f t="shared" si="0"/>
        <v>กระบี่</v>
      </c>
      <c r="D4" s="1" t="s">
        <v>21</v>
      </c>
      <c r="E4" s="1" t="s">
        <v>22</v>
      </c>
      <c r="F4" s="1" t="s">
        <v>23</v>
      </c>
      <c r="G4" s="2" t="str">
        <f t="shared" ref="G4:H4" si="2">HYPERLINK("https://www.google.com/url?q=http%3A%2F%2Fnull", "")</f>
        <v/>
      </c>
      <c r="H4" s="2" t="str">
        <f t="shared" si="2"/>
        <v/>
      </c>
      <c r="I4" s="1" t="s">
        <v>29</v>
      </c>
      <c r="J4" s="1" t="s">
        <v>30</v>
      </c>
      <c r="K4" s="1" t="s">
        <v>31</v>
      </c>
    </row>
    <row r="5" spans="1:11" x14ac:dyDescent="0.2">
      <c r="A5" s="1" t="s">
        <v>32</v>
      </c>
      <c r="B5" s="1" t="s">
        <v>33</v>
      </c>
      <c r="C5" s="2" t="str">
        <f t="shared" si="0"/>
        <v>กระบี่</v>
      </c>
      <c r="D5" s="1" t="s">
        <v>34</v>
      </c>
      <c r="E5" s="1" t="s">
        <v>22</v>
      </c>
      <c r="F5" s="1" t="s">
        <v>35</v>
      </c>
      <c r="G5" s="2" t="str">
        <f>HYPERLINK("https://www.google.com/url?q=https%3A%2F%2Fdrive.google.com%2Ffile%2Fd%2F1PxpT6Bnnrb-HA9QAV49oVcZBmtD39-Jw%2Fview%3Fusp%3Dsharing", "สภาพสมบูรณ์")</f>
        <v>สภาพสมบูรณ์</v>
      </c>
      <c r="H5" s="2" t="str">
        <f t="shared" ref="H5:H18" si="3">HYPERLINK("https://www.google.com/url?q=http%3A%2F%2Fnull", "")</f>
        <v/>
      </c>
      <c r="I5" s="1" t="s">
        <v>36</v>
      </c>
      <c r="J5" s="1" t="s">
        <v>37</v>
      </c>
      <c r="K5" s="1" t="s">
        <v>38</v>
      </c>
    </row>
    <row r="6" spans="1:11" x14ac:dyDescent="0.2">
      <c r="A6" s="1" t="s">
        <v>39</v>
      </c>
      <c r="B6" s="1" t="s">
        <v>40</v>
      </c>
      <c r="C6" s="2" t="str">
        <f t="shared" si="0"/>
        <v>กระบี่</v>
      </c>
      <c r="D6" s="1" t="s">
        <v>21</v>
      </c>
      <c r="E6" s="1" t="s">
        <v>22</v>
      </c>
      <c r="F6" s="3" t="s">
        <v>41</v>
      </c>
      <c r="G6" s="2" t="str">
        <f>HYPERLINK("https://www.google.com/url?q=https%3A%2F%2Fdrive.google.com%2Ffile%2Fd%2F1dXdjRJhxBI8FbFlO6cIKtmS5MDYW-Cpz%2Fview%3Fusp%3Dsharing", "สภาพสมบูรณ์")</f>
        <v>สภาพสมบูรณ์</v>
      </c>
      <c r="H6" s="2" t="str">
        <f t="shared" si="3"/>
        <v/>
      </c>
      <c r="I6" s="1" t="s">
        <v>42</v>
      </c>
      <c r="J6" s="1" t="s">
        <v>43</v>
      </c>
      <c r="K6" s="1" t="s">
        <v>44</v>
      </c>
    </row>
    <row r="7" spans="1:11" x14ac:dyDescent="0.2">
      <c r="A7" s="1" t="s">
        <v>45</v>
      </c>
      <c r="B7" s="1" t="s">
        <v>46</v>
      </c>
      <c r="C7" s="2" t="str">
        <f t="shared" si="0"/>
        <v>กระบี่</v>
      </c>
      <c r="D7" s="1" t="s">
        <v>47</v>
      </c>
      <c r="E7" s="1" t="s">
        <v>22</v>
      </c>
      <c r="F7" s="1" t="s">
        <v>23</v>
      </c>
      <c r="G7" s="2" t="str">
        <f>HYPERLINK("https://www.google.com/url?q=https%3A%2F%2Fdrive.google.com%2Ffile%2Fd%2F1Ny4K4_dwRkmANNFgjn7wLsz6ZpxgZsoq%2Fview%3Fusp%3Dsharing", "สภาพสมบูรณ์")</f>
        <v>สภาพสมบูรณ์</v>
      </c>
      <c r="H7" s="2" t="str">
        <f t="shared" si="3"/>
        <v/>
      </c>
      <c r="I7" s="1" t="s">
        <v>29</v>
      </c>
      <c r="J7" s="1" t="s">
        <v>48</v>
      </c>
      <c r="K7" s="1" t="s">
        <v>49</v>
      </c>
    </row>
    <row r="8" spans="1:11" x14ac:dyDescent="0.2">
      <c r="A8" s="1" t="s">
        <v>50</v>
      </c>
      <c r="B8" s="1" t="s">
        <v>51</v>
      </c>
      <c r="C8" s="2" t="str">
        <f t="shared" ref="C8:C11" si="4">HYPERLINK("https://www.google.com/url?q=https%3A%2F%2Fwww.rdpb.go.th%2Frdpb%2FprojectData%2Ffiles%2Fcentral%2F2567%2F2%25E0%25B8%2581%25E0%25B8%25B2%25E0%25B8%258D%25E0%25B8%2588%25E0%25B8%2599%25E0%25B8%259A%25E0%25B8%25B8%25E0%25B8%25A3%25E0%25B8%25B5.pdf", "กาญจนบุรี")</f>
        <v>กาญจนบุรี</v>
      </c>
      <c r="D8" s="1" t="s">
        <v>52</v>
      </c>
      <c r="E8" s="1" t="s">
        <v>22</v>
      </c>
      <c r="F8" s="1" t="s">
        <v>53</v>
      </c>
      <c r="G8" s="2" t="str">
        <f>HYPERLINK("https://www.google.com/url?q=http%3A%2F%2F24.KRI01P024%20%E0%B8%84%E0%B8%81.%E0%B8%82%E0%B8%A2%E0%B8%B2%E0%B8%A2%E0%B8%AD%E0%B9%88%E0%B8%B2%E0%B8%87%E0%B8%A7%E0%B8%B1%E0%B8%94%E0%B8%97%E0%B8%B4%E0%B8%9E%E0%B8%A2%E0%B9%8C.pdfk", "สภาพสมบูรณ์")</f>
        <v>สภาพสมบูรณ์</v>
      </c>
      <c r="H8" s="2" t="str">
        <f t="shared" si="3"/>
        <v/>
      </c>
      <c r="I8" s="1" t="s">
        <v>54</v>
      </c>
      <c r="J8" s="1" t="s">
        <v>55</v>
      </c>
      <c r="K8" s="1" t="s">
        <v>18</v>
      </c>
    </row>
    <row r="9" spans="1:11" x14ac:dyDescent="0.2">
      <c r="A9" s="1" t="s">
        <v>56</v>
      </c>
      <c r="B9" s="1" t="s">
        <v>57</v>
      </c>
      <c r="C9" s="2" t="str">
        <f t="shared" si="4"/>
        <v>กาญจนบุรี</v>
      </c>
      <c r="D9" s="1" t="s">
        <v>52</v>
      </c>
      <c r="E9" s="1" t="s">
        <v>22</v>
      </c>
      <c r="F9" s="3" t="s">
        <v>58</v>
      </c>
      <c r="G9" s="2" t="e">
        <f>HYPERLINK("https://www.google.com/url?q=http%3A%2F%2F31.KRI01P031%20%E0%B8%84%E0%B8%81.%E0%B8%9E%E0%B8%B1%E0%B8%92%E0%B8%99%E0%B8%B2%E0%B9%81%E0%B8%AB%E0%B8%A5%E0%B9%88%E0%B8%87%E0%B8%99%E0%B9%89%E0%B8%B3%E0%B8%A7%E0%B8%B1%E0%B8%94%E0%B8%97%E0%B8%B4%E0%B8%9E%E0%B8%A"&amp;"2%E0%B9%8C.pdf", "สภาพสมบูรณ์")</f>
        <v>#VALUE!</v>
      </c>
      <c r="H9" s="2" t="str">
        <f t="shared" si="3"/>
        <v/>
      </c>
      <c r="I9" s="1" t="s">
        <v>59</v>
      </c>
      <c r="J9" s="1" t="s">
        <v>60</v>
      </c>
      <c r="K9" s="1" t="s">
        <v>18</v>
      </c>
    </row>
    <row r="10" spans="1:11" x14ac:dyDescent="0.2">
      <c r="A10" s="1" t="s">
        <v>61</v>
      </c>
      <c r="B10" s="1" t="s">
        <v>62</v>
      </c>
      <c r="C10" s="2" t="str">
        <f t="shared" si="4"/>
        <v>กาญจนบุรี</v>
      </c>
      <c r="D10" s="1" t="s">
        <v>52</v>
      </c>
      <c r="E10" s="1" t="s">
        <v>22</v>
      </c>
      <c r="F10" s="1" t="s">
        <v>53</v>
      </c>
      <c r="G10" s="2" t="str">
        <f>HYPERLINK("https://www.google.com/url?q=http%3A%2F%2F66.KRI03P002%20%E0%B8%84%E0%B8%81.%E0%B8%88%E0%B8%B1%E0%B8%94%E0%B8%97%E0%B8%B3%E0%B8%A3%E0%B8%B0%E0%B8%9A%E0%B8%9A%E0%B8%A0%E0%B8%B9%E0%B9%80%E0%B8%82%E0%B8%B2%E0%B9%80%E0%B8%9B%E0%B8%B5%E0%B8%A2%E0%B8%81.pdf", "สภาพสมบูรณ์")</f>
        <v>สภาพสมบูรณ์</v>
      </c>
      <c r="H10" s="2" t="str">
        <f t="shared" si="3"/>
        <v/>
      </c>
      <c r="I10" s="1" t="s">
        <v>63</v>
      </c>
      <c r="J10" s="1" t="s">
        <v>64</v>
      </c>
      <c r="K10" s="1" t="s">
        <v>65</v>
      </c>
    </row>
    <row r="11" spans="1:11" x14ac:dyDescent="0.2">
      <c r="A11" s="1" t="s">
        <v>66</v>
      </c>
      <c r="B11" s="1" t="s">
        <v>67</v>
      </c>
      <c r="C11" s="2" t="str">
        <f t="shared" si="4"/>
        <v>กาญจนบุรี</v>
      </c>
      <c r="D11" s="1" t="s">
        <v>68</v>
      </c>
      <c r="E11" s="1" t="s">
        <v>22</v>
      </c>
      <c r="F11" s="1" t="s">
        <v>69</v>
      </c>
      <c r="G11" s="2" t="e">
        <f>HYPERLINK("https://www.google.com/url?q=http%3A%2F%2F68.KRI04P002%20%E0%B8%84%E0%B8%81.%E0%B8%9E%E0%B8%94%E0%B8%A3%20%E0%B8%9A%E0%B9%89%E0%B8%B2%E0%B8%99%E0%B8%97%E0%B8%B4%E0%B8%9E%E0%B8%B8%E0%B9%80%E0%B8%A2%20%E0%B8%9A%E0%B9%89%E0%B8%B2%E0%B8%99%E0%B8%AB%E0%B9%89%E"&amp;"0%B8%A7%E0%B8%A2%E0%B9%80%E0%B8%AA%E0%B8%B7%E0%B8%AD%20%E0%B8%9A%E0%B9%89%E0%B8%B2%E0%B8%99%E0%B9%80%E0%B8%81%E0%B8%A3%E0%B8%B4%E0%B8%87%E0%B8%81%E0%B8%A3%E0%B8%B0%E0%B9%80%E0%B8%A7%E0%B8%B5%E0%B8%A2%20%E0%B8%9A%E0%B9%89%E0%B8%B2%E0%B8%99%E0%B8%97%E0%B9%8"&amp;"8%E0%B8%B2%E0%B9%80%E0%B8%A3%E0%B8%B7%E0%B8%AD%E0%B9%82%E0%B8%97%E0%B8%99%20%E0%B8%9A%E0%B9%89%E0%B8%B2%E0%B8%99%E0%B8%A0%E0%B8%B9%E0%B9%80%E0%B8%95%E0%B8%A2.pdf", "บรรลุวัตถุประสงค์แล้ว/เสร็จสิ้น")</f>
        <v>#VALUE!</v>
      </c>
      <c r="H11" s="2" t="str">
        <f t="shared" si="3"/>
        <v/>
      </c>
      <c r="I11" s="1" t="s">
        <v>70</v>
      </c>
      <c r="J11" s="1" t="s">
        <v>71</v>
      </c>
      <c r="K11" s="1" t="s">
        <v>72</v>
      </c>
    </row>
    <row r="12" spans="1:11" x14ac:dyDescent="0.2">
      <c r="A12" s="1" t="s">
        <v>73</v>
      </c>
      <c r="B12" s="1" t="s">
        <v>74</v>
      </c>
      <c r="C12" s="2" t="str">
        <f t="shared" ref="C12:C18" si="5">HYPERLINK("https://www.google.com/url?q=https%3A%2F%2Fwww.rdpb.go.th%2Frdpb%2FprojectData%2Ffiles%2Fnorth_eastern%2F2567%2F1%25E0%25B8%2581%25E0%25B8%25B2%25E0%25B8%25AC%25E0%25B8%25AA%25E0%25B8%25B4%25E0%25B8%2599%25E0%25B8%2598%25E0%25B8%25B8%25E0%25B9%258C.pdf", "กาฬสินธุ์")</f>
        <v>กาฬสินธุ์</v>
      </c>
      <c r="D12" s="1" t="s">
        <v>75</v>
      </c>
      <c r="E12" s="1" t="s">
        <v>22</v>
      </c>
      <c r="F12" s="1" t="s">
        <v>76</v>
      </c>
      <c r="G12" s="2" t="str">
        <f>HYPERLINK("https://www.google.com/url?q=https%3A%2F%2Fdrive.google.com%2Ffile%2Fd%2F1xbi_WEn3ZSQ8SVqK_7jCv8glX9UAQftX%2Fview%3Fusp%3Dsharing", "สภาพสมบูรณ์")</f>
        <v>สภาพสมบูรณ์</v>
      </c>
      <c r="H12" s="2" t="str">
        <f t="shared" si="3"/>
        <v/>
      </c>
      <c r="I12" s="1" t="s">
        <v>47</v>
      </c>
      <c r="J12" s="1" t="s">
        <v>77</v>
      </c>
      <c r="K12" s="1" t="s">
        <v>18</v>
      </c>
    </row>
    <row r="13" spans="1:11" x14ac:dyDescent="0.2">
      <c r="A13" s="1" t="s">
        <v>78</v>
      </c>
      <c r="B13" s="1" t="s">
        <v>79</v>
      </c>
      <c r="C13" s="2" t="str">
        <f t="shared" si="5"/>
        <v>กาฬสินธุ์</v>
      </c>
      <c r="D13" s="1" t="s">
        <v>75</v>
      </c>
      <c r="E13" s="1" t="s">
        <v>22</v>
      </c>
      <c r="F13" s="1" t="s">
        <v>80</v>
      </c>
      <c r="G13" s="2" t="str">
        <f>HYPERLINK("https://www.google.com/url?q=https%3A%2F%2Fdrive.google.com%2Ffile%2Fd%2F1ll0BStXMP2b4IO4oQJSjMNh8NyW0nteD%2Fview%3Fusp%3Dsharing", "สภาพสมบูรณ์")</f>
        <v>สภาพสมบูรณ์</v>
      </c>
      <c r="H13" s="2" t="str">
        <f t="shared" si="3"/>
        <v/>
      </c>
      <c r="I13" s="1" t="s">
        <v>47</v>
      </c>
      <c r="J13" s="1" t="s">
        <v>81</v>
      </c>
      <c r="K13" s="1" t="s">
        <v>18</v>
      </c>
    </row>
    <row r="14" spans="1:11" x14ac:dyDescent="0.2">
      <c r="A14" s="1" t="s">
        <v>82</v>
      </c>
      <c r="B14" s="1" t="s">
        <v>83</v>
      </c>
      <c r="C14" s="2" t="str">
        <f t="shared" si="5"/>
        <v>กาฬสินธุ์</v>
      </c>
      <c r="D14" s="1" t="s">
        <v>47</v>
      </c>
      <c r="E14" s="1" t="s">
        <v>22</v>
      </c>
      <c r="F14" s="1" t="s">
        <v>84</v>
      </c>
      <c r="G14" s="2" t="str">
        <f>HYPERLINK("https://www.google.com/url?q=https%3A%2F%2Fdrive.google.com%2Ffile%2Fd%2F1YbDIHvzUfp_UR6bKIhc2oBSyLqRyDtS0%2Fview%3Fusp%3Dsharing", "สภาพสมบูรณ์")</f>
        <v>สภาพสมบูรณ์</v>
      </c>
      <c r="H14" s="2" t="str">
        <f t="shared" si="3"/>
        <v/>
      </c>
      <c r="I14" s="1" t="s">
        <v>85</v>
      </c>
      <c r="J14" s="1" t="s">
        <v>47</v>
      </c>
      <c r="K14" s="1" t="s">
        <v>86</v>
      </c>
    </row>
    <row r="15" spans="1:11" x14ac:dyDescent="0.2">
      <c r="A15" s="1" t="s">
        <v>87</v>
      </c>
      <c r="B15" s="1" t="s">
        <v>88</v>
      </c>
      <c r="C15" s="2" t="str">
        <f t="shared" si="5"/>
        <v>กาฬสินธุ์</v>
      </c>
      <c r="D15" s="1" t="s">
        <v>89</v>
      </c>
      <c r="E15" s="1" t="s">
        <v>22</v>
      </c>
      <c r="F15" s="1" t="s">
        <v>47</v>
      </c>
      <c r="G15" s="2" t="str">
        <f>HYPERLINK("https://www.google.com/url?q=https%3A%2F%2Fdrive.google.com%2Ffile%2Fd%2F14TrkmjhLqezQiXgA06YqkNDJ4SXRazUY%2Fview%3Fusp%3Dsharing", "สภาพสมบูรณ์")</f>
        <v>สภาพสมบูรณ์</v>
      </c>
      <c r="H15" s="2" t="str">
        <f t="shared" si="3"/>
        <v/>
      </c>
      <c r="I15" s="1" t="s">
        <v>90</v>
      </c>
      <c r="J15" s="1" t="s">
        <v>47</v>
      </c>
      <c r="K15" s="1" t="s">
        <v>91</v>
      </c>
    </row>
    <row r="16" spans="1:11" x14ac:dyDescent="0.2">
      <c r="A16" s="1" t="s">
        <v>92</v>
      </c>
      <c r="B16" s="1" t="s">
        <v>93</v>
      </c>
      <c r="C16" s="2" t="str">
        <f t="shared" si="5"/>
        <v>กาฬสินธุ์</v>
      </c>
      <c r="D16" s="1" t="s">
        <v>75</v>
      </c>
      <c r="E16" s="1" t="s">
        <v>22</v>
      </c>
      <c r="F16" s="1" t="s">
        <v>47</v>
      </c>
      <c r="G16" s="2" t="str">
        <f>HYPERLINK("https://www.google.com/url?q=https%3A%2F%2Fdrive.google.com%2Ffile%2Fd%2F12O1EJK6Gzx1sxM6_MTYkEYB1ZjDGcipT%2Fview%3Fusp%3Dsharing", "บรรลุวัตถุประสงค์แล้ว/เสร็จสิ้น")</f>
        <v>บรรลุวัตถุประสงค์แล้ว/เสร็จสิ้น</v>
      </c>
      <c r="H16" s="2" t="str">
        <f t="shared" si="3"/>
        <v/>
      </c>
      <c r="I16" s="1" t="s">
        <v>90</v>
      </c>
      <c r="J16" s="1" t="s">
        <v>47</v>
      </c>
      <c r="K16" s="1" t="s">
        <v>94</v>
      </c>
    </row>
    <row r="17" spans="1:11" x14ac:dyDescent="0.2">
      <c r="A17" s="1" t="s">
        <v>95</v>
      </c>
      <c r="B17" s="1" t="s">
        <v>96</v>
      </c>
      <c r="C17" s="2" t="str">
        <f t="shared" si="5"/>
        <v>กาฬสินธุ์</v>
      </c>
      <c r="D17" s="1" t="s">
        <v>97</v>
      </c>
      <c r="E17" s="1" t="s">
        <v>22</v>
      </c>
      <c r="F17" s="1" t="s">
        <v>47</v>
      </c>
      <c r="G17" s="2" t="str">
        <f>HYPERLINK("https://www.google.com/url?q=https%3A%2F%2Fdrive.google.com%2Ffile%2Fd%2F16IyRsG112UXMZVQ4asKOoGyjIa0twVSs%2Fview%3Fusp%3Dsharing", "บรรลุวัตถุประสงค์แล้ว/เสร็จสิ้น")</f>
        <v>บรรลุวัตถุประสงค์แล้ว/เสร็จสิ้น</v>
      </c>
      <c r="H17" s="2" t="str">
        <f t="shared" si="3"/>
        <v/>
      </c>
      <c r="I17" s="1" t="s">
        <v>90</v>
      </c>
      <c r="J17" s="1" t="s">
        <v>47</v>
      </c>
      <c r="K17" s="1" t="s">
        <v>94</v>
      </c>
    </row>
    <row r="18" spans="1:11" x14ac:dyDescent="0.2">
      <c r="A18" s="1" t="s">
        <v>98</v>
      </c>
      <c r="B18" s="1" t="s">
        <v>99</v>
      </c>
      <c r="C18" s="2" t="str">
        <f t="shared" si="5"/>
        <v>กาฬสินธุ์</v>
      </c>
      <c r="D18" s="1" t="s">
        <v>75</v>
      </c>
      <c r="E18" s="1" t="s">
        <v>22</v>
      </c>
      <c r="F18" s="1" t="s">
        <v>47</v>
      </c>
      <c r="G18" s="2" t="str">
        <f>HYPERLINK("https://www.google.com/url?q=https%3A%2F%2Fdrive.google.com%2Ffile%2Fd%2F18f8nwQGi2IG_NO11lD6DBSsSNXj0dxT_%2Fview%3Fusp%3Dsharing", "บรรลุวัตถุประสงค์แล้ว/เสร็จสิ้น")</f>
        <v>บรรลุวัตถุประสงค์แล้ว/เสร็จสิ้น</v>
      </c>
      <c r="H18" s="2" t="str">
        <f t="shared" si="3"/>
        <v/>
      </c>
      <c r="I18" s="1" t="s">
        <v>90</v>
      </c>
      <c r="J18" s="1" t="s">
        <v>47</v>
      </c>
      <c r="K18" s="1" t="s">
        <v>94</v>
      </c>
    </row>
    <row r="19" spans="1:11" x14ac:dyDescent="0.2">
      <c r="A19" s="1" t="s">
        <v>100</v>
      </c>
      <c r="B19" s="1" t="s">
        <v>101</v>
      </c>
      <c r="C19" s="2" t="str">
        <f t="shared" ref="C19:C31" si="6">HYPERLINK("https://www.google.com/url?q=https%3A%2F%2Fwww.rdpb.go.th%2Frdpb%2FprojectData%2Ffiles%2Fnorthern%2F2567%2F1%25E0%25B8%2581%25E0%25B8%25B3%25E0%25B9%2581%25E0%25B8%259E%25E0%25B8%2587%25E0%25B9%2580%25E0%25B8%259E%25E0%25B8%258A%25E0%25B8%25A3.pdf", "กำแพงเพชร")</f>
        <v>กำแพงเพชร</v>
      </c>
      <c r="D19" s="1" t="s">
        <v>102</v>
      </c>
      <c r="E19" s="1" t="s">
        <v>22</v>
      </c>
      <c r="F19" s="1" t="s">
        <v>103</v>
      </c>
      <c r="G19" s="2" t="str">
        <f t="shared" ref="G19:H19" si="7">HYPERLINK("https://www.google.com/url?q=http%3A%2F%2Fnull", "")</f>
        <v/>
      </c>
      <c r="H19" s="2" t="str">
        <f t="shared" si="7"/>
        <v/>
      </c>
      <c r="I19" s="1" t="s">
        <v>104</v>
      </c>
      <c r="J19" s="1" t="s">
        <v>105</v>
      </c>
      <c r="K19" s="1" t="s">
        <v>18</v>
      </c>
    </row>
    <row r="20" spans="1:11" x14ac:dyDescent="0.2">
      <c r="A20" s="1" t="s">
        <v>106</v>
      </c>
      <c r="B20" s="1" t="s">
        <v>107</v>
      </c>
      <c r="C20" s="2" t="str">
        <f t="shared" si="6"/>
        <v>กำแพงเพชร</v>
      </c>
      <c r="D20" s="1" t="s">
        <v>108</v>
      </c>
      <c r="E20" s="1" t="s">
        <v>22</v>
      </c>
      <c r="F20" s="1" t="s">
        <v>109</v>
      </c>
      <c r="G20" s="2" t="str">
        <f t="shared" ref="G20:H20" si="8">HYPERLINK("https://www.google.com/url?q=http%3A%2F%2Fnull", "")</f>
        <v/>
      </c>
      <c r="H20" s="2" t="str">
        <f t="shared" si="8"/>
        <v/>
      </c>
      <c r="I20" s="1" t="s">
        <v>110</v>
      </c>
      <c r="J20" s="1" t="s">
        <v>111</v>
      </c>
      <c r="K20" s="1" t="s">
        <v>18</v>
      </c>
    </row>
    <row r="21" spans="1:11" x14ac:dyDescent="0.2">
      <c r="A21" s="1" t="s">
        <v>112</v>
      </c>
      <c r="B21" s="1" t="s">
        <v>113</v>
      </c>
      <c r="C21" s="2" t="str">
        <f t="shared" si="6"/>
        <v>กำแพงเพชร</v>
      </c>
      <c r="D21" s="1" t="s">
        <v>108</v>
      </c>
      <c r="E21" s="1" t="s">
        <v>22</v>
      </c>
      <c r="F21" s="1" t="s">
        <v>114</v>
      </c>
      <c r="G21" s="2" t="str">
        <f t="shared" ref="G21:H21" si="9">HYPERLINK("https://www.google.com/url?q=http%3A%2F%2Fnull", "")</f>
        <v/>
      </c>
      <c r="H21" s="2" t="str">
        <f t="shared" si="9"/>
        <v/>
      </c>
      <c r="I21" s="1" t="s">
        <v>115</v>
      </c>
      <c r="J21" s="1" t="s">
        <v>116</v>
      </c>
      <c r="K21" s="1" t="s">
        <v>18</v>
      </c>
    </row>
    <row r="22" spans="1:11" x14ac:dyDescent="0.2">
      <c r="A22" s="1" t="s">
        <v>117</v>
      </c>
      <c r="B22" s="1" t="s">
        <v>118</v>
      </c>
      <c r="C22" s="2" t="str">
        <f t="shared" si="6"/>
        <v>กำแพงเพชร</v>
      </c>
      <c r="D22" s="1" t="s">
        <v>108</v>
      </c>
      <c r="E22" s="1" t="s">
        <v>22</v>
      </c>
      <c r="F22" s="1" t="s">
        <v>114</v>
      </c>
      <c r="G22" s="2" t="str">
        <f t="shared" ref="G22:H22" si="10">HYPERLINK("https://www.google.com/url?q=http%3A%2F%2Fnull", "")</f>
        <v/>
      </c>
      <c r="H22" s="2" t="str">
        <f t="shared" si="10"/>
        <v/>
      </c>
      <c r="I22" s="1" t="s">
        <v>119</v>
      </c>
      <c r="J22" s="1" t="s">
        <v>120</v>
      </c>
      <c r="K22" s="1" t="s">
        <v>18</v>
      </c>
    </row>
    <row r="23" spans="1:11" x14ac:dyDescent="0.2">
      <c r="A23" s="1" t="s">
        <v>121</v>
      </c>
      <c r="B23" s="1" t="s">
        <v>122</v>
      </c>
      <c r="C23" s="2" t="str">
        <f t="shared" si="6"/>
        <v>กำแพงเพชร</v>
      </c>
      <c r="D23" s="1" t="s">
        <v>102</v>
      </c>
      <c r="E23" s="1" t="s">
        <v>22</v>
      </c>
      <c r="F23" s="1" t="s">
        <v>123</v>
      </c>
      <c r="G23" s="2" t="str">
        <f t="shared" ref="G23:H23" si="11">HYPERLINK("https://www.google.com/url?q=http%3A%2F%2Fnull", "")</f>
        <v/>
      </c>
      <c r="H23" s="2" t="str">
        <f t="shared" si="11"/>
        <v/>
      </c>
      <c r="I23" s="1" t="s">
        <v>119</v>
      </c>
      <c r="J23" s="1" t="s">
        <v>47</v>
      </c>
      <c r="K23" s="1" t="s">
        <v>18</v>
      </c>
    </row>
    <row r="24" spans="1:11" x14ac:dyDescent="0.2">
      <c r="A24" s="1" t="s">
        <v>124</v>
      </c>
      <c r="B24" s="1" t="s">
        <v>125</v>
      </c>
      <c r="C24" s="2" t="str">
        <f t="shared" si="6"/>
        <v>กำแพงเพชร</v>
      </c>
      <c r="D24" s="1" t="s">
        <v>126</v>
      </c>
      <c r="E24" s="1" t="s">
        <v>22</v>
      </c>
      <c r="F24" s="1" t="s">
        <v>127</v>
      </c>
      <c r="G24" s="2" t="str">
        <f t="shared" ref="G24:H24" si="12">HYPERLINK("https://www.google.com/url?q=http%3A%2F%2Fnull", "")</f>
        <v/>
      </c>
      <c r="H24" s="2" t="str">
        <f t="shared" si="12"/>
        <v/>
      </c>
      <c r="I24" s="1" t="s">
        <v>104</v>
      </c>
      <c r="J24" s="1" t="s">
        <v>128</v>
      </c>
      <c r="K24" s="1" t="s">
        <v>18</v>
      </c>
    </row>
    <row r="25" spans="1:11" x14ac:dyDescent="0.2">
      <c r="A25" s="1" t="s">
        <v>129</v>
      </c>
      <c r="B25" s="1" t="s">
        <v>130</v>
      </c>
      <c r="C25" s="2" t="str">
        <f t="shared" si="6"/>
        <v>กำแพงเพชร</v>
      </c>
      <c r="D25" s="1" t="s">
        <v>126</v>
      </c>
      <c r="E25" s="1" t="s">
        <v>22</v>
      </c>
      <c r="F25" s="1" t="s">
        <v>127</v>
      </c>
      <c r="G25" s="2" t="str">
        <f t="shared" ref="G25:H25" si="13">HYPERLINK("https://www.google.com/url?q=http%3A%2F%2Fnull", "")</f>
        <v/>
      </c>
      <c r="H25" s="2" t="str">
        <f t="shared" si="13"/>
        <v/>
      </c>
      <c r="I25" s="1" t="s">
        <v>104</v>
      </c>
      <c r="J25" s="1" t="s">
        <v>131</v>
      </c>
      <c r="K25" s="1" t="s">
        <v>18</v>
      </c>
    </row>
    <row r="26" spans="1:11" x14ac:dyDescent="0.2">
      <c r="A26" s="1" t="s">
        <v>132</v>
      </c>
      <c r="B26" s="1" t="s">
        <v>133</v>
      </c>
      <c r="C26" s="2" t="str">
        <f t="shared" si="6"/>
        <v>กำแพงเพชร</v>
      </c>
      <c r="D26" s="1" t="s">
        <v>126</v>
      </c>
      <c r="E26" s="1" t="s">
        <v>22</v>
      </c>
      <c r="F26" s="1" t="s">
        <v>127</v>
      </c>
      <c r="G26" s="2" t="str">
        <f t="shared" ref="G26:H26" si="14">HYPERLINK("https://www.google.com/url?q=http%3A%2F%2Fnull", "")</f>
        <v/>
      </c>
      <c r="H26" s="2" t="str">
        <f t="shared" si="14"/>
        <v/>
      </c>
      <c r="I26" s="1" t="s">
        <v>47</v>
      </c>
      <c r="J26" s="1" t="s">
        <v>134</v>
      </c>
      <c r="K26" s="1" t="s">
        <v>18</v>
      </c>
    </row>
    <row r="27" spans="1:11" x14ac:dyDescent="0.2">
      <c r="A27" s="1" t="s">
        <v>135</v>
      </c>
      <c r="B27" s="1" t="s">
        <v>136</v>
      </c>
      <c r="C27" s="2" t="str">
        <f t="shared" si="6"/>
        <v>กำแพงเพชร</v>
      </c>
      <c r="D27" s="1" t="s">
        <v>102</v>
      </c>
      <c r="E27" s="1" t="s">
        <v>22</v>
      </c>
      <c r="F27" s="1" t="s">
        <v>137</v>
      </c>
      <c r="G27" s="2" t="str">
        <f t="shared" ref="G27:H27" si="15">HYPERLINK("https://www.google.com/url?q=http%3A%2F%2Fnull", "")</f>
        <v/>
      </c>
      <c r="H27" s="2" t="str">
        <f t="shared" si="15"/>
        <v/>
      </c>
      <c r="I27" s="1" t="s">
        <v>104</v>
      </c>
      <c r="J27" s="1" t="s">
        <v>138</v>
      </c>
      <c r="K27" s="1" t="s">
        <v>18</v>
      </c>
    </row>
    <row r="28" spans="1:11" x14ac:dyDescent="0.2">
      <c r="A28" s="1" t="s">
        <v>139</v>
      </c>
      <c r="B28" s="1" t="s">
        <v>140</v>
      </c>
      <c r="C28" s="2" t="str">
        <f t="shared" si="6"/>
        <v>กำแพงเพชร</v>
      </c>
      <c r="D28" s="1" t="s">
        <v>102</v>
      </c>
      <c r="E28" s="1" t="s">
        <v>141</v>
      </c>
      <c r="F28" s="3" t="s">
        <v>142</v>
      </c>
      <c r="G28" s="2" t="str">
        <f t="shared" ref="G28:H28" si="16">HYPERLINK("https://www.google.com/url?q=http%3A%2F%2Fnull", "")</f>
        <v/>
      </c>
      <c r="H28" s="2" t="str">
        <f t="shared" si="16"/>
        <v/>
      </c>
      <c r="I28" s="1" t="s">
        <v>143</v>
      </c>
      <c r="J28" s="1" t="s">
        <v>144</v>
      </c>
      <c r="K28" s="1" t="s">
        <v>145</v>
      </c>
    </row>
    <row r="29" spans="1:11" x14ac:dyDescent="0.2">
      <c r="A29" s="1" t="s">
        <v>146</v>
      </c>
      <c r="B29" s="1" t="s">
        <v>147</v>
      </c>
      <c r="C29" s="2" t="str">
        <f t="shared" si="6"/>
        <v>กำแพงเพชร</v>
      </c>
      <c r="D29" s="1" t="s">
        <v>102</v>
      </c>
      <c r="E29" s="1" t="s">
        <v>22</v>
      </c>
      <c r="F29" s="1" t="s">
        <v>148</v>
      </c>
      <c r="G29" s="2" t="str">
        <f t="shared" ref="G29:H29" si="17">HYPERLINK("https://www.google.com/url?q=http%3A%2F%2Fnull", "")</f>
        <v/>
      </c>
      <c r="H29" s="2" t="str">
        <f t="shared" si="17"/>
        <v/>
      </c>
      <c r="I29" s="1" t="s">
        <v>149</v>
      </c>
      <c r="J29" s="1" t="s">
        <v>47</v>
      </c>
      <c r="K29" s="1" t="s">
        <v>150</v>
      </c>
    </row>
    <row r="30" spans="1:11" x14ac:dyDescent="0.2">
      <c r="A30" s="1" t="s">
        <v>151</v>
      </c>
      <c r="B30" s="1" t="s">
        <v>152</v>
      </c>
      <c r="C30" s="2" t="str">
        <f t="shared" si="6"/>
        <v>กำแพงเพชร</v>
      </c>
      <c r="D30" s="1" t="s">
        <v>108</v>
      </c>
      <c r="E30" s="1" t="s">
        <v>22</v>
      </c>
      <c r="F30" s="3" t="s">
        <v>153</v>
      </c>
      <c r="G30" s="2" t="str">
        <f t="shared" ref="G30:H30" si="18">HYPERLINK("https://www.google.com/url?q=http%3A%2F%2Fnull", "")</f>
        <v/>
      </c>
      <c r="H30" s="2" t="str">
        <f t="shared" si="18"/>
        <v/>
      </c>
      <c r="I30" s="1" t="s">
        <v>154</v>
      </c>
      <c r="J30" s="1" t="s">
        <v>47</v>
      </c>
      <c r="K30" s="1" t="s">
        <v>155</v>
      </c>
    </row>
    <row r="31" spans="1:11" x14ac:dyDescent="0.2">
      <c r="A31" s="1" t="s">
        <v>156</v>
      </c>
      <c r="B31" s="1" t="s">
        <v>157</v>
      </c>
      <c r="C31" s="2" t="str">
        <f t="shared" si="6"/>
        <v>กำแพงเพชร</v>
      </c>
      <c r="D31" s="1" t="s">
        <v>158</v>
      </c>
      <c r="E31" s="1" t="s">
        <v>22</v>
      </c>
      <c r="F31" s="3" t="s">
        <v>159</v>
      </c>
      <c r="G31" s="2" t="str">
        <f t="shared" ref="G31:H31" si="19">HYPERLINK("https://www.google.com/url?q=http%3A%2F%2Fnull", "")</f>
        <v/>
      </c>
      <c r="H31" s="2" t="str">
        <f t="shared" si="19"/>
        <v/>
      </c>
      <c r="I31" s="1" t="s">
        <v>160</v>
      </c>
      <c r="J31" s="1" t="s">
        <v>47</v>
      </c>
      <c r="K31" s="1" t="s">
        <v>161</v>
      </c>
    </row>
    <row r="32" spans="1:11" x14ac:dyDescent="0.2">
      <c r="A32" s="1" t="s">
        <v>162</v>
      </c>
      <c r="B32" s="1" t="s">
        <v>163</v>
      </c>
      <c r="C32" s="2" t="str">
        <f t="shared" ref="C32:C33" si="20">HYPERLINK("https://www.google.com/url?q=https%3A%2F%2Fwww.rdpb.go.th%2Frdpb%2FprojectData%2Ffiles%2Fnorth_eastern%2F2567%2F2%25E0%25B8%2582%25E0%25B8%25AD%25E0%25B8%2599%25E0%25B9%2581%25E0%25B8%2581%25E0%25B9%2588%25E0%25B8%2599.pdf", "ขอนแก่น")</f>
        <v>ขอนแก่น</v>
      </c>
      <c r="D32" s="1" t="s">
        <v>164</v>
      </c>
      <c r="E32" s="1" t="s">
        <v>22</v>
      </c>
      <c r="F32" s="1" t="s">
        <v>47</v>
      </c>
      <c r="G32" s="2" t="str">
        <f t="shared" ref="G32:H32" si="21">HYPERLINK("https://www.google.com/url?q=http%3A%2F%2Fnull", "")</f>
        <v/>
      </c>
      <c r="H32" s="2" t="str">
        <f t="shared" si="21"/>
        <v/>
      </c>
      <c r="I32" s="1" t="s">
        <v>165</v>
      </c>
      <c r="J32" s="1" t="s">
        <v>47</v>
      </c>
      <c r="K32" s="1" t="s">
        <v>91</v>
      </c>
    </row>
    <row r="33" spans="1:11" x14ac:dyDescent="0.2">
      <c r="A33" s="1" t="s">
        <v>166</v>
      </c>
      <c r="B33" s="1" t="s">
        <v>167</v>
      </c>
      <c r="C33" s="2" t="str">
        <f t="shared" si="20"/>
        <v>ขอนแก่น</v>
      </c>
      <c r="D33" s="1" t="s">
        <v>164</v>
      </c>
      <c r="E33" s="1" t="s">
        <v>22</v>
      </c>
      <c r="F33" s="1" t="s">
        <v>47</v>
      </c>
      <c r="G33" s="2" t="str">
        <f t="shared" ref="G33:H33" si="22">HYPERLINK("https://www.google.com/url?q=http%3A%2F%2Fnull", "")</f>
        <v/>
      </c>
      <c r="H33" s="2" t="str">
        <f t="shared" si="22"/>
        <v/>
      </c>
      <c r="I33" s="1" t="s">
        <v>168</v>
      </c>
      <c r="J33" s="1" t="s">
        <v>47</v>
      </c>
      <c r="K33" s="1" t="s">
        <v>169</v>
      </c>
    </row>
    <row r="34" spans="1:11" x14ac:dyDescent="0.2">
      <c r="A34" s="1" t="s">
        <v>170</v>
      </c>
      <c r="B34" s="1" t="s">
        <v>171</v>
      </c>
      <c r="C34" s="2" t="str">
        <f t="shared" ref="C34:C36" si="23">HYPERLINK("https://www.google.com/url?q=https%3A%2F%2Fwww.rdpb.go.th%2Frdpb%2FprojectData%2Ffiles%2Fcentral%2F2567%2F3%25E0%25B8%2588%25E0%25B8%25B1%25E0%25B8%2599%25E0%25B8%2597%25E0%25B8%259A%25E0%25B8%25B8%25E0%25B8%25A3%25E0%25B8%25B5.pdf", "จันทบุรี")</f>
        <v>จันทบุรี</v>
      </c>
      <c r="D34" s="1" t="s">
        <v>172</v>
      </c>
      <c r="E34" s="1" t="s">
        <v>22</v>
      </c>
      <c r="F34" s="3" t="s">
        <v>173</v>
      </c>
      <c r="G34" s="2" t="str">
        <f>HYPERLINK("https://www.google.com/url?q=https%3A%2F%2Fdrive.google.com%2Ffile%2Fd%2F1_I8xudXUHkhdgRNO2MlPaHJTjFzeN0kG%2Fview%3Fusp%3Ddrive_link", "สภาพสมบูรณ์")</f>
        <v>สภาพสมบูรณ์</v>
      </c>
      <c r="H34" s="2" t="str">
        <f t="shared" ref="H34:H36" si="24">HYPERLINK("https://www.google.com/url?q=http%3A%2F%2Fnull", "")</f>
        <v/>
      </c>
      <c r="I34" s="1" t="s">
        <v>174</v>
      </c>
      <c r="J34" s="1" t="s">
        <v>175</v>
      </c>
      <c r="K34" s="1" t="s">
        <v>18</v>
      </c>
    </row>
    <row r="35" spans="1:11" x14ac:dyDescent="0.2">
      <c r="A35" s="1" t="s">
        <v>176</v>
      </c>
      <c r="B35" s="1" t="s">
        <v>177</v>
      </c>
      <c r="C35" s="2" t="str">
        <f t="shared" si="23"/>
        <v>จันทบุรี</v>
      </c>
      <c r="D35" s="1" t="s">
        <v>47</v>
      </c>
      <c r="E35" s="1" t="s">
        <v>22</v>
      </c>
      <c r="F35" s="1" t="s">
        <v>47</v>
      </c>
      <c r="G35" s="2" t="str">
        <f>HYPERLINK("https://www.google.com/url?q=https%3A%2F%2Fdrive.google.com%2Ffile%2Fd%2F17n1w2fofXx5QyW9gi5Y0j0xBPLiN9es0%2Fview%3Fusp%3Ddrive_link", "บรรลุวัตถุประสงค์แล้ว/เสร็จสิ้น")</f>
        <v>บรรลุวัตถุประสงค์แล้ว/เสร็จสิ้น</v>
      </c>
      <c r="H35" s="2" t="str">
        <f t="shared" si="24"/>
        <v/>
      </c>
      <c r="I35" s="1" t="s">
        <v>178</v>
      </c>
      <c r="J35" s="1" t="s">
        <v>47</v>
      </c>
      <c r="K35" s="1" t="s">
        <v>179</v>
      </c>
    </row>
    <row r="36" spans="1:11" x14ac:dyDescent="0.2">
      <c r="A36" s="1" t="s">
        <v>180</v>
      </c>
      <c r="B36" s="1" t="s">
        <v>181</v>
      </c>
      <c r="C36" s="2" t="str">
        <f t="shared" si="23"/>
        <v>จันทบุรี</v>
      </c>
      <c r="D36" s="1" t="s">
        <v>182</v>
      </c>
      <c r="E36" s="1" t="s">
        <v>22</v>
      </c>
      <c r="F36" s="1" t="s">
        <v>183</v>
      </c>
      <c r="G36" s="2" t="str">
        <f>HYPERLINK("https://www.google.com/url?q=https%3A%2F%2Fdrive.google.com%2Fdrive%2Ffolders%2F12XSPtPSs-u4tMP_NqjEiHaRnDD_oAtqz", "บรรลุวัตถุประสงค์แล้ว/เสร็จสิ้น")</f>
        <v>บรรลุวัตถุประสงค์แล้ว/เสร็จสิ้น</v>
      </c>
      <c r="H36" s="2" t="str">
        <f t="shared" si="24"/>
        <v/>
      </c>
      <c r="I36" s="1" t="s">
        <v>184</v>
      </c>
      <c r="J36" s="1" t="s">
        <v>47</v>
      </c>
      <c r="K36" s="1" t="s">
        <v>185</v>
      </c>
    </row>
    <row r="37" spans="1:11" x14ac:dyDescent="0.2">
      <c r="A37" s="1" t="s">
        <v>186</v>
      </c>
      <c r="B37" s="1" t="s">
        <v>187</v>
      </c>
      <c r="C37" s="2" t="e">
        <f t="shared" ref="C37:C39" si="25">HYPERLINK("https://www.google.com/url?q=https%3A%2F%2Fwww.rdpb.go.th%2Frdpb%2FprojectData%2Ffiles%2Fcentral%2F2567%2F4%25E0%25B8%2589%25E0%25B8%25B0%25E0%25B9%2580%25E0%25B8%258A%25E0%25B8%25B4%25E0%25B8%2587%25E0%25B9%2580%25E0%25B8%2597%25E0%25B8%25A3%25E0%25B8%25"&amp;"B2.pdf", "ฉะเชิงเทรา")</f>
        <v>#VALUE!</v>
      </c>
      <c r="D37" s="1" t="s">
        <v>188</v>
      </c>
      <c r="E37" s="1" t="s">
        <v>22</v>
      </c>
      <c r="F37" s="3" t="s">
        <v>189</v>
      </c>
      <c r="G37" s="2" t="str">
        <f t="shared" ref="G37:H37" si="26">HYPERLINK("https://www.google.com/url?q=http%3A%2F%2Fnull", "")</f>
        <v/>
      </c>
      <c r="H37" s="2" t="str">
        <f t="shared" si="26"/>
        <v/>
      </c>
      <c r="I37" s="1" t="s">
        <v>190</v>
      </c>
      <c r="J37" s="1" t="s">
        <v>191</v>
      </c>
      <c r="K37" s="1" t="s">
        <v>18</v>
      </c>
    </row>
    <row r="38" spans="1:11" x14ac:dyDescent="0.2">
      <c r="A38" s="1" t="s">
        <v>192</v>
      </c>
      <c r="B38" s="1" t="s">
        <v>193</v>
      </c>
      <c r="C38" s="2" t="e">
        <f t="shared" si="25"/>
        <v>#VALUE!</v>
      </c>
      <c r="D38" s="1" t="s">
        <v>188</v>
      </c>
      <c r="E38" s="1" t="s">
        <v>22</v>
      </c>
      <c r="F38" s="1" t="s">
        <v>194</v>
      </c>
      <c r="G38" s="2" t="str">
        <f t="shared" ref="G38:H38" si="27">HYPERLINK("https://www.google.com/url?q=http%3A%2F%2Fnull", "")</f>
        <v/>
      </c>
      <c r="H38" s="2" t="str">
        <f t="shared" si="27"/>
        <v/>
      </c>
      <c r="I38" s="1" t="s">
        <v>195</v>
      </c>
      <c r="J38" s="1" t="s">
        <v>196</v>
      </c>
      <c r="K38" s="1" t="s">
        <v>18</v>
      </c>
    </row>
    <row r="39" spans="1:11" x14ac:dyDescent="0.2">
      <c r="A39" s="1" t="s">
        <v>197</v>
      </c>
      <c r="B39" s="1" t="s">
        <v>198</v>
      </c>
      <c r="C39" s="2" t="e">
        <f t="shared" si="25"/>
        <v>#VALUE!</v>
      </c>
      <c r="D39" s="1" t="s">
        <v>188</v>
      </c>
      <c r="E39" s="1" t="s">
        <v>22</v>
      </c>
      <c r="F39" s="3" t="s">
        <v>189</v>
      </c>
      <c r="G39" s="2" t="str">
        <f t="shared" ref="G39:H39" si="28">HYPERLINK("https://www.google.com/url?q=http%3A%2F%2Fnull", "")</f>
        <v/>
      </c>
      <c r="H39" s="2" t="str">
        <f t="shared" si="28"/>
        <v/>
      </c>
      <c r="I39" s="1" t="s">
        <v>199</v>
      </c>
      <c r="J39" s="1" t="s">
        <v>200</v>
      </c>
      <c r="K39" s="1" t="s">
        <v>18</v>
      </c>
    </row>
    <row r="40" spans="1:11" s="29" customFormat="1" x14ac:dyDescent="0.2">
      <c r="A40" s="27" t="s">
        <v>201</v>
      </c>
      <c r="B40" s="27" t="s">
        <v>202</v>
      </c>
      <c r="C40" s="28" t="str">
        <f t="shared" ref="C40:C42" si="29">HYPERLINK("https://www.google.com/url?q=https%3A%2F%2Fwww.rdpb.go.th%2Frdpb%2FprojectData%2Ffiles%2Fcentral%2F2567%2F5%25E0%25B8%258A%25E0%25B8%25A5%25E0%25B8%259A%25E0%25B8%25B8%25E0%25B8%25A3%25E0%25B8%25B5.pdf", "ชลบุรี")</f>
        <v>ชลบุรี</v>
      </c>
      <c r="D40" s="27" t="s">
        <v>203</v>
      </c>
      <c r="E40" s="27" t="s">
        <v>22</v>
      </c>
      <c r="F40" s="27" t="s">
        <v>204</v>
      </c>
      <c r="G40" s="28" t="e">
        <f>HYPERLINK("https://www.google.com/url?q=http%3A%2F%2FCBI01P017_%E0%B8%9E%E0%B8%B1%E0%B8%92%E0%B8%99%E0%B8%B2%E0%B9%81%E0%B8%AB%E0%B8%A5%E0%B9%88%E0%B8%87%E0%B8%99%E0%B9%89%E0%B8%B3%E0%B8%9B%E0%B9%88%E0%B8%B2%E0%B8%AA%E0%B8%B4%E0%B8%A3%E0%B8%B4%E0%B9%80%E0%B8%88%E0%B"&amp;"8%A3%E0%B8%B4%E0%B8%8D%E0%B8%A7%E0%B8%A3%E0%B8%A3%E0%B8%A9%E0%B8%AF.pdf", "สภาพสมบูรณ์")</f>
        <v>#VALUE!</v>
      </c>
      <c r="H40" s="28" t="str">
        <f>HYPERLINK("https://www.google.com/url?q=http%3A%2F%2Fnull", "")</f>
        <v/>
      </c>
      <c r="I40" s="27" t="s">
        <v>205</v>
      </c>
      <c r="J40" s="27" t="s">
        <v>196</v>
      </c>
      <c r="K40" s="27" t="s">
        <v>18</v>
      </c>
    </row>
    <row r="41" spans="1:11" s="29" customFormat="1" x14ac:dyDescent="0.2">
      <c r="A41" s="27" t="s">
        <v>206</v>
      </c>
      <c r="B41" s="27" t="s">
        <v>207</v>
      </c>
      <c r="C41" s="28" t="str">
        <f t="shared" si="29"/>
        <v>ชลบุรี</v>
      </c>
      <c r="D41" s="27" t="s">
        <v>208</v>
      </c>
      <c r="E41" s="27" t="s">
        <v>22</v>
      </c>
      <c r="F41" s="27" t="s">
        <v>209</v>
      </c>
      <c r="G41" s="28" t="str">
        <f t="shared" ref="G41:H41" si="30">HYPERLINK("https://www.google.com/url?q=http%3A%2F%2Fnull", "")</f>
        <v/>
      </c>
      <c r="H41" s="28" t="str">
        <f t="shared" si="30"/>
        <v/>
      </c>
      <c r="I41" s="27" t="s">
        <v>205</v>
      </c>
      <c r="J41" s="27" t="s">
        <v>210</v>
      </c>
      <c r="K41" s="27" t="s">
        <v>18</v>
      </c>
    </row>
    <row r="42" spans="1:11" s="29" customFormat="1" x14ac:dyDescent="0.2">
      <c r="A42" s="27" t="s">
        <v>211</v>
      </c>
      <c r="B42" s="27" t="s">
        <v>212</v>
      </c>
      <c r="C42" s="28" t="str">
        <f t="shared" si="29"/>
        <v>ชลบุรี</v>
      </c>
      <c r="D42" s="27" t="s">
        <v>208</v>
      </c>
      <c r="E42" s="27" t="s">
        <v>22</v>
      </c>
      <c r="F42" s="27" t="s">
        <v>213</v>
      </c>
      <c r="G42" s="28" t="str">
        <f t="shared" ref="G42:H42" si="31">HYPERLINK("https://www.google.com/url?q=http%3A%2F%2Fnull", "")</f>
        <v/>
      </c>
      <c r="H42" s="28" t="str">
        <f t="shared" si="31"/>
        <v/>
      </c>
      <c r="I42" s="27" t="s">
        <v>214</v>
      </c>
      <c r="J42" s="27" t="s">
        <v>47</v>
      </c>
      <c r="K42" s="27" t="s">
        <v>215</v>
      </c>
    </row>
    <row r="43" spans="1:11" x14ac:dyDescent="0.2">
      <c r="A43" s="1" t="s">
        <v>216</v>
      </c>
      <c r="B43" s="1" t="s">
        <v>217</v>
      </c>
      <c r="C43" s="2" t="str">
        <f t="shared" ref="C43:C44" si="32">HYPERLINK("https://www.google.com/url?q=https%3A%2F%2Fwww.rdpb.go.th%2Frdpb%2FprojectData%2Ffiles%2Fnorth_eastern%2F2567%2F3%25E0%25B8%258A%25E0%25B8%25B1%25E0%25B8%25A2%25E0%25B8%25A0%25E0%25B8%25B9%25E0%25B8%25A1%25E0%25B8%25B4.pdf", "ชัยภูมิ")</f>
        <v>ชัยภูมิ</v>
      </c>
      <c r="D43" s="1" t="s">
        <v>218</v>
      </c>
      <c r="E43" s="1" t="s">
        <v>22</v>
      </c>
      <c r="F43" s="1" t="s">
        <v>219</v>
      </c>
      <c r="G43" s="2" t="str">
        <f t="shared" ref="G43:H43" si="33">HYPERLINK("https://www.google.com/url?q=http%3A%2F%2Fnull", "")</f>
        <v/>
      </c>
      <c r="H43" s="2" t="str">
        <f t="shared" si="33"/>
        <v/>
      </c>
      <c r="I43" s="1" t="s">
        <v>220</v>
      </c>
      <c r="J43" s="1" t="s">
        <v>47</v>
      </c>
      <c r="K43" s="1" t="s">
        <v>221</v>
      </c>
    </row>
    <row r="44" spans="1:11" x14ac:dyDescent="0.2">
      <c r="A44" s="1" t="s">
        <v>222</v>
      </c>
      <c r="B44" s="1" t="s">
        <v>223</v>
      </c>
      <c r="C44" s="2" t="str">
        <f t="shared" si="32"/>
        <v>ชัยภูมิ</v>
      </c>
      <c r="D44" s="1" t="s">
        <v>224</v>
      </c>
      <c r="E44" s="1" t="s">
        <v>225</v>
      </c>
      <c r="F44" s="1" t="s">
        <v>226</v>
      </c>
      <c r="G44" s="2" t="str">
        <f t="shared" ref="G44:H44" si="34">HYPERLINK("https://www.google.com/url?q=http%3A%2F%2Fnull", "")</f>
        <v/>
      </c>
      <c r="H44" s="2" t="str">
        <f t="shared" si="34"/>
        <v/>
      </c>
      <c r="I44" s="1" t="s">
        <v>227</v>
      </c>
      <c r="J44" s="1" t="s">
        <v>47</v>
      </c>
      <c r="K44" s="1" t="s">
        <v>228</v>
      </c>
    </row>
    <row r="45" spans="1:11" x14ac:dyDescent="0.2">
      <c r="A45" s="1" t="s">
        <v>229</v>
      </c>
      <c r="B45" s="1" t="s">
        <v>230</v>
      </c>
      <c r="C45" s="2" t="str">
        <f t="shared" ref="C45:C74" si="35">HYPERLINK("https://www.google.com/url?q=https%3A%2F%2Fwww.rdpb.go.th%2Frdpb%2FprojectData%2Ffiles%2Fnorthern%2F2567%2F4%25E0%25B8%2595%25E0%25B8%25B2%25E0%25B8%2581.pdf", "ตาก")</f>
        <v>ตาก</v>
      </c>
      <c r="D45" s="1" t="s">
        <v>231</v>
      </c>
      <c r="E45" s="1" t="s">
        <v>14</v>
      </c>
      <c r="F45" s="1" t="s">
        <v>232</v>
      </c>
      <c r="G45" s="2" t="str">
        <f t="shared" ref="G45:H45" si="36">HYPERLINK("https://www.google.com/url?q=http%3A%2F%2Fnull", "")</f>
        <v/>
      </c>
      <c r="H45" s="2" t="str">
        <f t="shared" si="36"/>
        <v/>
      </c>
      <c r="I45" s="1" t="s">
        <v>233</v>
      </c>
      <c r="J45" s="1" t="s">
        <v>234</v>
      </c>
      <c r="K45" s="1" t="s">
        <v>18</v>
      </c>
    </row>
    <row r="46" spans="1:11" x14ac:dyDescent="0.2">
      <c r="A46" s="1" t="s">
        <v>235</v>
      </c>
      <c r="B46" s="1" t="s">
        <v>236</v>
      </c>
      <c r="C46" s="2" t="str">
        <f t="shared" si="35"/>
        <v>ตาก</v>
      </c>
      <c r="D46" s="1" t="s">
        <v>231</v>
      </c>
      <c r="E46" s="1" t="s">
        <v>14</v>
      </c>
      <c r="F46" s="1" t="s">
        <v>232</v>
      </c>
      <c r="G46" s="2" t="str">
        <f t="shared" ref="G46:H46" si="37">HYPERLINK("https://www.google.com/url?q=http%3A%2F%2Fnull", "")</f>
        <v/>
      </c>
      <c r="H46" s="2" t="str">
        <f t="shared" si="37"/>
        <v/>
      </c>
      <c r="I46" s="1" t="s">
        <v>119</v>
      </c>
      <c r="J46" s="1" t="s">
        <v>237</v>
      </c>
      <c r="K46" s="1" t="s">
        <v>18</v>
      </c>
    </row>
    <row r="47" spans="1:11" x14ac:dyDescent="0.2">
      <c r="A47" s="1" t="s">
        <v>238</v>
      </c>
      <c r="B47" s="1" t="s">
        <v>239</v>
      </c>
      <c r="C47" s="2" t="str">
        <f t="shared" si="35"/>
        <v>ตาก</v>
      </c>
      <c r="D47" s="1" t="s">
        <v>231</v>
      </c>
      <c r="E47" s="1" t="s">
        <v>14</v>
      </c>
      <c r="F47" s="1" t="s">
        <v>232</v>
      </c>
      <c r="G47" s="2" t="str">
        <f t="shared" ref="G47:H47" si="38">HYPERLINK("https://www.google.com/url?q=http%3A%2F%2Fnull", "")</f>
        <v/>
      </c>
      <c r="H47" s="2" t="str">
        <f t="shared" si="38"/>
        <v/>
      </c>
      <c r="I47" s="1" t="s">
        <v>240</v>
      </c>
      <c r="J47" s="1" t="s">
        <v>47</v>
      </c>
      <c r="K47" s="1" t="s">
        <v>18</v>
      </c>
    </row>
    <row r="48" spans="1:11" x14ac:dyDescent="0.2">
      <c r="A48" s="1" t="s">
        <v>241</v>
      </c>
      <c r="B48" s="1" t="s">
        <v>242</v>
      </c>
      <c r="C48" s="2" t="str">
        <f t="shared" si="35"/>
        <v>ตาก</v>
      </c>
      <c r="D48" s="1" t="s">
        <v>231</v>
      </c>
      <c r="E48" s="1" t="s">
        <v>14</v>
      </c>
      <c r="F48" s="1" t="s">
        <v>232</v>
      </c>
      <c r="G48" s="2" t="str">
        <f t="shared" ref="G48:H48" si="39">HYPERLINK("https://www.google.com/url?q=http%3A%2F%2Fnull", "")</f>
        <v/>
      </c>
      <c r="H48" s="2" t="str">
        <f t="shared" si="39"/>
        <v/>
      </c>
      <c r="I48" s="1" t="s">
        <v>243</v>
      </c>
      <c r="J48" s="1" t="s">
        <v>196</v>
      </c>
      <c r="K48" s="1" t="s">
        <v>18</v>
      </c>
    </row>
    <row r="49" spans="1:11" x14ac:dyDescent="0.2">
      <c r="A49" s="1" t="s">
        <v>244</v>
      </c>
      <c r="B49" s="1" t="s">
        <v>245</v>
      </c>
      <c r="C49" s="2" t="str">
        <f t="shared" si="35"/>
        <v>ตาก</v>
      </c>
      <c r="D49" s="1" t="s">
        <v>231</v>
      </c>
      <c r="E49" s="1" t="s">
        <v>14</v>
      </c>
      <c r="F49" s="1" t="s">
        <v>232</v>
      </c>
      <c r="G49" s="2" t="str">
        <f t="shared" ref="G49:H49" si="40">HYPERLINK("https://www.google.com/url?q=http%3A%2F%2Fnull", "")</f>
        <v/>
      </c>
      <c r="H49" s="2" t="str">
        <f t="shared" si="40"/>
        <v/>
      </c>
      <c r="I49" s="1" t="s">
        <v>119</v>
      </c>
      <c r="J49" s="1" t="s">
        <v>175</v>
      </c>
      <c r="K49" s="1" t="s">
        <v>18</v>
      </c>
    </row>
    <row r="50" spans="1:11" x14ac:dyDescent="0.2">
      <c r="A50" s="1" t="s">
        <v>246</v>
      </c>
      <c r="B50" s="1" t="s">
        <v>247</v>
      </c>
      <c r="C50" s="2" t="str">
        <f t="shared" si="35"/>
        <v>ตาก</v>
      </c>
      <c r="D50" s="1" t="s">
        <v>231</v>
      </c>
      <c r="E50" s="1" t="s">
        <v>14</v>
      </c>
      <c r="F50" s="1" t="s">
        <v>232</v>
      </c>
      <c r="G50" s="2" t="str">
        <f t="shared" ref="G50:H50" si="41">HYPERLINK("https://www.google.com/url?q=http%3A%2F%2Fnull", "")</f>
        <v/>
      </c>
      <c r="H50" s="2" t="str">
        <f t="shared" si="41"/>
        <v/>
      </c>
      <c r="I50" s="1" t="s">
        <v>248</v>
      </c>
      <c r="J50" s="1" t="s">
        <v>249</v>
      </c>
      <c r="K50" s="1" t="s">
        <v>18</v>
      </c>
    </row>
    <row r="51" spans="1:11" x14ac:dyDescent="0.2">
      <c r="A51" s="1" t="s">
        <v>250</v>
      </c>
      <c r="B51" s="1" t="s">
        <v>251</v>
      </c>
      <c r="C51" s="2" t="str">
        <f t="shared" si="35"/>
        <v>ตาก</v>
      </c>
      <c r="D51" s="1" t="s">
        <v>231</v>
      </c>
      <c r="E51" s="1" t="s">
        <v>14</v>
      </c>
      <c r="F51" s="1" t="s">
        <v>232</v>
      </c>
      <c r="G51" s="2" t="str">
        <f t="shared" ref="G51:H51" si="42">HYPERLINK("https://www.google.com/url?q=http%3A%2F%2Fnull", "")</f>
        <v/>
      </c>
      <c r="H51" s="2" t="str">
        <f t="shared" si="42"/>
        <v/>
      </c>
      <c r="I51" s="1" t="s">
        <v>233</v>
      </c>
      <c r="J51" s="1" t="s">
        <v>252</v>
      </c>
      <c r="K51" s="1" t="s">
        <v>18</v>
      </c>
    </row>
    <row r="52" spans="1:11" x14ac:dyDescent="0.2">
      <c r="A52" s="1" t="s">
        <v>253</v>
      </c>
      <c r="B52" s="1" t="s">
        <v>254</v>
      </c>
      <c r="C52" s="2" t="str">
        <f t="shared" si="35"/>
        <v>ตาก</v>
      </c>
      <c r="D52" s="1" t="s">
        <v>231</v>
      </c>
      <c r="E52" s="1" t="s">
        <v>22</v>
      </c>
      <c r="F52" s="1" t="s">
        <v>255</v>
      </c>
      <c r="G52" s="2" t="str">
        <f t="shared" ref="G52:H52" si="43">HYPERLINK("https://www.google.com/url?q=http%3A%2F%2Fnull", "")</f>
        <v/>
      </c>
      <c r="H52" s="2" t="str">
        <f t="shared" si="43"/>
        <v/>
      </c>
      <c r="I52" s="1" t="s">
        <v>256</v>
      </c>
      <c r="J52" s="1" t="s">
        <v>196</v>
      </c>
      <c r="K52" s="1" t="s">
        <v>18</v>
      </c>
    </row>
    <row r="53" spans="1:11" x14ac:dyDescent="0.2">
      <c r="A53" s="1" t="s">
        <v>257</v>
      </c>
      <c r="B53" s="1" t="s">
        <v>258</v>
      </c>
      <c r="C53" s="2" t="str">
        <f t="shared" si="35"/>
        <v>ตาก</v>
      </c>
      <c r="D53" s="1" t="s">
        <v>231</v>
      </c>
      <c r="E53" s="1" t="s">
        <v>14</v>
      </c>
      <c r="F53" s="1" t="s">
        <v>232</v>
      </c>
      <c r="G53" s="2" t="str">
        <f t="shared" ref="G53:H53" si="44">HYPERLINK("https://www.google.com/url?q=http%3A%2F%2Fnull", "")</f>
        <v/>
      </c>
      <c r="H53" s="2" t="str">
        <f t="shared" si="44"/>
        <v/>
      </c>
      <c r="I53" s="1" t="s">
        <v>259</v>
      </c>
      <c r="J53" s="1" t="s">
        <v>260</v>
      </c>
      <c r="K53" s="1" t="s">
        <v>18</v>
      </c>
    </row>
    <row r="54" spans="1:11" x14ac:dyDescent="0.2">
      <c r="A54" s="1" t="s">
        <v>261</v>
      </c>
      <c r="B54" s="1" t="s">
        <v>262</v>
      </c>
      <c r="C54" s="2" t="str">
        <f t="shared" si="35"/>
        <v>ตาก</v>
      </c>
      <c r="D54" s="1" t="s">
        <v>231</v>
      </c>
      <c r="E54" s="1" t="s">
        <v>22</v>
      </c>
      <c r="F54" s="1" t="s">
        <v>263</v>
      </c>
      <c r="G54" s="2" t="str">
        <f t="shared" ref="G54:H54" si="45">HYPERLINK("https://www.google.com/url?q=http%3A%2F%2Fnull", "")</f>
        <v/>
      </c>
      <c r="H54" s="2" t="str">
        <f t="shared" si="45"/>
        <v/>
      </c>
      <c r="I54" s="1" t="s">
        <v>264</v>
      </c>
      <c r="J54" s="1" t="s">
        <v>249</v>
      </c>
      <c r="K54" s="1" t="s">
        <v>18</v>
      </c>
    </row>
    <row r="55" spans="1:11" x14ac:dyDescent="0.2">
      <c r="A55" s="1" t="s">
        <v>265</v>
      </c>
      <c r="B55" s="1" t="s">
        <v>266</v>
      </c>
      <c r="C55" s="2" t="str">
        <f t="shared" si="35"/>
        <v>ตาก</v>
      </c>
      <c r="D55" s="1" t="s">
        <v>267</v>
      </c>
      <c r="E55" s="1" t="s">
        <v>14</v>
      </c>
      <c r="F55" s="1" t="s">
        <v>268</v>
      </c>
      <c r="G55" s="2" t="str">
        <f t="shared" ref="G55:H55" si="46">HYPERLINK("https://www.google.com/url?q=http%3A%2F%2Fnull", "")</f>
        <v/>
      </c>
      <c r="H55" s="2" t="str">
        <f t="shared" si="46"/>
        <v/>
      </c>
      <c r="I55" s="1" t="s">
        <v>269</v>
      </c>
      <c r="J55" s="1" t="s">
        <v>175</v>
      </c>
      <c r="K55" s="1" t="s">
        <v>18</v>
      </c>
    </row>
    <row r="56" spans="1:11" x14ac:dyDescent="0.2">
      <c r="A56" s="1" t="s">
        <v>270</v>
      </c>
      <c r="B56" s="1" t="s">
        <v>271</v>
      </c>
      <c r="C56" s="2" t="str">
        <f t="shared" si="35"/>
        <v>ตาก</v>
      </c>
      <c r="D56" s="1" t="s">
        <v>267</v>
      </c>
      <c r="E56" s="1" t="s">
        <v>22</v>
      </c>
      <c r="F56" s="1" t="s">
        <v>268</v>
      </c>
      <c r="G56" s="2" t="str">
        <f t="shared" ref="G56:H56" si="47">HYPERLINK("https://www.google.com/url?q=http%3A%2F%2Fnull", "")</f>
        <v/>
      </c>
      <c r="H56" s="2" t="str">
        <f t="shared" si="47"/>
        <v/>
      </c>
      <c r="I56" s="1" t="s">
        <v>272</v>
      </c>
      <c r="J56" s="1" t="s">
        <v>273</v>
      </c>
      <c r="K56" s="1" t="s">
        <v>18</v>
      </c>
    </row>
    <row r="57" spans="1:11" x14ac:dyDescent="0.2">
      <c r="A57" s="1" t="s">
        <v>274</v>
      </c>
      <c r="B57" s="1" t="s">
        <v>275</v>
      </c>
      <c r="C57" s="2" t="str">
        <f t="shared" si="35"/>
        <v>ตาก</v>
      </c>
      <c r="D57" s="1" t="s">
        <v>267</v>
      </c>
      <c r="E57" s="1" t="s">
        <v>14</v>
      </c>
      <c r="F57" s="1" t="s">
        <v>268</v>
      </c>
      <c r="G57" s="2" t="str">
        <f t="shared" ref="G57:H57" si="48">HYPERLINK("https://www.google.com/url?q=http%3A%2F%2Fnull", "")</f>
        <v/>
      </c>
      <c r="H57" s="2" t="str">
        <f t="shared" si="48"/>
        <v/>
      </c>
      <c r="I57" s="1" t="s">
        <v>269</v>
      </c>
      <c r="J57" s="1" t="s">
        <v>276</v>
      </c>
      <c r="K57" s="1" t="s">
        <v>18</v>
      </c>
    </row>
    <row r="58" spans="1:11" x14ac:dyDescent="0.2">
      <c r="A58" s="1" t="s">
        <v>277</v>
      </c>
      <c r="B58" s="1" t="s">
        <v>278</v>
      </c>
      <c r="C58" s="2" t="str">
        <f t="shared" si="35"/>
        <v>ตาก</v>
      </c>
      <c r="D58" s="1" t="s">
        <v>267</v>
      </c>
      <c r="E58" s="1" t="s">
        <v>14</v>
      </c>
      <c r="F58" s="1" t="s">
        <v>268</v>
      </c>
      <c r="G58" s="2" t="str">
        <f t="shared" ref="G58:H58" si="49">HYPERLINK("https://www.google.com/url?q=http%3A%2F%2Fnull", "")</f>
        <v/>
      </c>
      <c r="H58" s="2" t="str">
        <f t="shared" si="49"/>
        <v/>
      </c>
      <c r="I58" s="1" t="s">
        <v>269</v>
      </c>
      <c r="J58" s="1" t="s">
        <v>279</v>
      </c>
      <c r="K58" s="1" t="s">
        <v>18</v>
      </c>
    </row>
    <row r="59" spans="1:11" x14ac:dyDescent="0.2">
      <c r="A59" s="1" t="s">
        <v>280</v>
      </c>
      <c r="B59" s="1" t="s">
        <v>281</v>
      </c>
      <c r="C59" s="2" t="str">
        <f t="shared" si="35"/>
        <v>ตาก</v>
      </c>
      <c r="D59" s="1" t="s">
        <v>231</v>
      </c>
      <c r="E59" s="1" t="s">
        <v>14</v>
      </c>
      <c r="F59" s="1" t="s">
        <v>282</v>
      </c>
      <c r="G59" s="2" t="str">
        <f t="shared" ref="G59:H59" si="50">HYPERLINK("https://www.google.com/url?q=http%3A%2F%2Fnull", "")</f>
        <v/>
      </c>
      <c r="H59" s="2" t="str">
        <f t="shared" si="50"/>
        <v/>
      </c>
      <c r="I59" s="1" t="s">
        <v>283</v>
      </c>
      <c r="J59" s="1" t="s">
        <v>47</v>
      </c>
      <c r="K59" s="1" t="s">
        <v>18</v>
      </c>
    </row>
    <row r="60" spans="1:11" x14ac:dyDescent="0.2">
      <c r="A60" s="1" t="s">
        <v>284</v>
      </c>
      <c r="B60" s="1" t="s">
        <v>285</v>
      </c>
      <c r="C60" s="2" t="str">
        <f t="shared" si="35"/>
        <v>ตาก</v>
      </c>
      <c r="D60" s="1" t="s">
        <v>231</v>
      </c>
      <c r="E60" s="1" t="s">
        <v>286</v>
      </c>
      <c r="F60" s="1" t="s">
        <v>255</v>
      </c>
      <c r="G60" s="2" t="str">
        <f t="shared" ref="G60:H60" si="51">HYPERLINK("https://www.google.com/url?q=http%3A%2F%2Fnull", "")</f>
        <v/>
      </c>
      <c r="H60" s="2" t="str">
        <f t="shared" si="51"/>
        <v/>
      </c>
      <c r="I60" s="1" t="s">
        <v>287</v>
      </c>
      <c r="J60" s="1" t="s">
        <v>47</v>
      </c>
      <c r="K60" s="1" t="s">
        <v>18</v>
      </c>
    </row>
    <row r="61" spans="1:11" x14ac:dyDescent="0.2">
      <c r="A61" s="1" t="s">
        <v>288</v>
      </c>
      <c r="B61" s="1" t="s">
        <v>289</v>
      </c>
      <c r="C61" s="2" t="str">
        <f t="shared" si="35"/>
        <v>ตาก</v>
      </c>
      <c r="D61" s="1" t="s">
        <v>231</v>
      </c>
      <c r="E61" s="1" t="s">
        <v>14</v>
      </c>
      <c r="F61" s="1" t="s">
        <v>255</v>
      </c>
      <c r="G61" s="2" t="str">
        <f t="shared" ref="G61:H61" si="52">HYPERLINK("https://www.google.com/url?q=http%3A%2F%2Fnull", "")</f>
        <v/>
      </c>
      <c r="H61" s="2" t="str">
        <f t="shared" si="52"/>
        <v/>
      </c>
      <c r="I61" s="1" t="s">
        <v>290</v>
      </c>
      <c r="J61" s="1" t="s">
        <v>291</v>
      </c>
      <c r="K61" s="1" t="s">
        <v>18</v>
      </c>
    </row>
    <row r="62" spans="1:11" x14ac:dyDescent="0.2">
      <c r="A62" s="1" t="s">
        <v>292</v>
      </c>
      <c r="B62" s="1" t="s">
        <v>293</v>
      </c>
      <c r="C62" s="2" t="str">
        <f t="shared" si="35"/>
        <v>ตาก</v>
      </c>
      <c r="D62" s="1" t="s">
        <v>231</v>
      </c>
      <c r="E62" s="1" t="s">
        <v>22</v>
      </c>
      <c r="F62" s="1" t="s">
        <v>294</v>
      </c>
      <c r="G62" s="2" t="str">
        <f t="shared" ref="G62:H62" si="53">HYPERLINK("https://www.google.com/url?q=http%3A%2F%2Fnull", "")</f>
        <v/>
      </c>
      <c r="H62" s="2" t="str">
        <f t="shared" si="53"/>
        <v/>
      </c>
      <c r="I62" s="1" t="s">
        <v>295</v>
      </c>
      <c r="J62" s="1" t="s">
        <v>47</v>
      </c>
      <c r="K62" s="1" t="s">
        <v>18</v>
      </c>
    </row>
    <row r="63" spans="1:11" x14ac:dyDescent="0.2">
      <c r="A63" s="1" t="s">
        <v>296</v>
      </c>
      <c r="B63" s="1" t="s">
        <v>297</v>
      </c>
      <c r="C63" s="2" t="str">
        <f t="shared" si="35"/>
        <v>ตาก</v>
      </c>
      <c r="D63" s="1" t="s">
        <v>47</v>
      </c>
      <c r="E63" s="1" t="s">
        <v>22</v>
      </c>
      <c r="F63" s="3" t="s">
        <v>298</v>
      </c>
      <c r="G63" s="2" t="str">
        <f t="shared" ref="G63:H63" si="54">HYPERLINK("https://www.google.com/url?q=http%3A%2F%2Fnull", "")</f>
        <v/>
      </c>
      <c r="H63" s="2" t="str">
        <f t="shared" si="54"/>
        <v/>
      </c>
      <c r="I63" s="1" t="s">
        <v>299</v>
      </c>
      <c r="J63" s="1" t="s">
        <v>300</v>
      </c>
      <c r="K63" s="1" t="s">
        <v>155</v>
      </c>
    </row>
    <row r="64" spans="1:11" x14ac:dyDescent="0.2">
      <c r="A64" s="1" t="s">
        <v>301</v>
      </c>
      <c r="B64" s="1" t="s">
        <v>302</v>
      </c>
      <c r="C64" s="2" t="str">
        <f t="shared" si="35"/>
        <v>ตาก</v>
      </c>
      <c r="D64" s="1" t="s">
        <v>231</v>
      </c>
      <c r="E64" s="1" t="s">
        <v>22</v>
      </c>
      <c r="F64" s="1" t="s">
        <v>303</v>
      </c>
      <c r="G64" s="2" t="str">
        <f t="shared" ref="G64:H64" si="55">HYPERLINK("https://www.google.com/url?q=http%3A%2F%2Fnull", "")</f>
        <v/>
      </c>
      <c r="H64" s="2" t="str">
        <f t="shared" si="55"/>
        <v/>
      </c>
      <c r="I64" s="1" t="s">
        <v>304</v>
      </c>
      <c r="J64" s="1" t="s">
        <v>128</v>
      </c>
      <c r="K64" s="1" t="s">
        <v>18</v>
      </c>
    </row>
    <row r="65" spans="1:11" x14ac:dyDescent="0.2">
      <c r="A65" s="1" t="s">
        <v>305</v>
      </c>
      <c r="B65" s="1" t="s">
        <v>306</v>
      </c>
      <c r="C65" s="2" t="str">
        <f t="shared" si="35"/>
        <v>ตาก</v>
      </c>
      <c r="D65" s="1" t="s">
        <v>231</v>
      </c>
      <c r="E65" s="1" t="s">
        <v>22</v>
      </c>
      <c r="F65" s="1" t="s">
        <v>303</v>
      </c>
      <c r="G65" s="2" t="str">
        <f t="shared" ref="G65:H65" si="56">HYPERLINK("https://www.google.com/url?q=http%3A%2F%2Fnull", "")</f>
        <v/>
      </c>
      <c r="H65" s="2" t="str">
        <f t="shared" si="56"/>
        <v/>
      </c>
      <c r="I65" s="1" t="s">
        <v>233</v>
      </c>
      <c r="J65" s="1" t="s">
        <v>234</v>
      </c>
      <c r="K65" s="1" t="s">
        <v>18</v>
      </c>
    </row>
    <row r="66" spans="1:11" x14ac:dyDescent="0.2">
      <c r="A66" s="1" t="s">
        <v>307</v>
      </c>
      <c r="B66" s="1" t="s">
        <v>308</v>
      </c>
      <c r="C66" s="2" t="str">
        <f t="shared" si="35"/>
        <v>ตาก</v>
      </c>
      <c r="D66" s="1" t="s">
        <v>231</v>
      </c>
      <c r="E66" s="1" t="s">
        <v>14</v>
      </c>
      <c r="F66" s="1" t="s">
        <v>309</v>
      </c>
      <c r="G66" s="2" t="str">
        <f t="shared" ref="G66:H66" si="57">HYPERLINK("https://www.google.com/url?q=http%3A%2F%2Fnull", "")</f>
        <v/>
      </c>
      <c r="H66" s="2" t="str">
        <f t="shared" si="57"/>
        <v/>
      </c>
      <c r="I66" s="1" t="s">
        <v>310</v>
      </c>
      <c r="J66" s="1" t="s">
        <v>47</v>
      </c>
      <c r="K66" s="1" t="s">
        <v>18</v>
      </c>
    </row>
    <row r="67" spans="1:11" x14ac:dyDescent="0.2">
      <c r="A67" s="1" t="s">
        <v>311</v>
      </c>
      <c r="B67" s="1" t="s">
        <v>312</v>
      </c>
      <c r="C67" s="2" t="str">
        <f t="shared" si="35"/>
        <v>ตาก</v>
      </c>
      <c r="D67" s="1" t="s">
        <v>231</v>
      </c>
      <c r="E67" s="1" t="s">
        <v>14</v>
      </c>
      <c r="F67" s="1" t="s">
        <v>309</v>
      </c>
      <c r="G67" s="2" t="str">
        <f t="shared" ref="G67:H67" si="58">HYPERLINK("https://www.google.com/url?q=http%3A%2F%2Fnull", "")</f>
        <v/>
      </c>
      <c r="H67" s="2" t="str">
        <f t="shared" si="58"/>
        <v/>
      </c>
      <c r="I67" s="1" t="s">
        <v>233</v>
      </c>
      <c r="J67" s="1" t="s">
        <v>128</v>
      </c>
      <c r="K67" s="1" t="s">
        <v>18</v>
      </c>
    </row>
    <row r="68" spans="1:11" x14ac:dyDescent="0.2">
      <c r="A68" s="1" t="s">
        <v>313</v>
      </c>
      <c r="B68" s="1" t="s">
        <v>314</v>
      </c>
      <c r="C68" s="2" t="str">
        <f t="shared" si="35"/>
        <v>ตาก</v>
      </c>
      <c r="D68" s="1" t="s">
        <v>47</v>
      </c>
      <c r="E68" s="1" t="s">
        <v>22</v>
      </c>
      <c r="F68" s="1" t="s">
        <v>315</v>
      </c>
      <c r="G68" s="2" t="str">
        <f t="shared" ref="G68:H68" si="59">HYPERLINK("https://www.google.com/url?q=http%3A%2F%2Fnull", "")</f>
        <v/>
      </c>
      <c r="H68" s="2" t="str">
        <f t="shared" si="59"/>
        <v/>
      </c>
      <c r="I68" s="1" t="s">
        <v>316</v>
      </c>
      <c r="J68" s="1" t="s">
        <v>47</v>
      </c>
      <c r="K68" s="1" t="s">
        <v>317</v>
      </c>
    </row>
    <row r="69" spans="1:11" x14ac:dyDescent="0.2">
      <c r="A69" s="1" t="s">
        <v>318</v>
      </c>
      <c r="B69" s="1" t="s">
        <v>319</v>
      </c>
      <c r="C69" s="2" t="str">
        <f t="shared" si="35"/>
        <v>ตาก</v>
      </c>
      <c r="D69" s="1" t="s">
        <v>47</v>
      </c>
      <c r="E69" s="1" t="s">
        <v>22</v>
      </c>
      <c r="F69" s="1" t="s">
        <v>320</v>
      </c>
      <c r="G69" s="2" t="str">
        <f t="shared" ref="G69:H69" si="60">HYPERLINK("https://www.google.com/url?q=http%3A%2F%2Fnull", "")</f>
        <v/>
      </c>
      <c r="H69" s="2" t="str">
        <f t="shared" si="60"/>
        <v/>
      </c>
      <c r="I69" s="1" t="s">
        <v>321</v>
      </c>
      <c r="J69" s="1" t="s">
        <v>47</v>
      </c>
      <c r="K69" s="1" t="s">
        <v>322</v>
      </c>
    </row>
    <row r="70" spans="1:11" x14ac:dyDescent="0.2">
      <c r="A70" s="1" t="s">
        <v>323</v>
      </c>
      <c r="B70" s="1" t="s">
        <v>324</v>
      </c>
      <c r="C70" s="2" t="str">
        <f t="shared" si="35"/>
        <v>ตาก</v>
      </c>
      <c r="D70" s="1" t="s">
        <v>325</v>
      </c>
      <c r="E70" s="1" t="s">
        <v>22</v>
      </c>
      <c r="F70" s="3" t="s">
        <v>326</v>
      </c>
      <c r="G70" s="2" t="str">
        <f t="shared" ref="G70:H70" si="61">HYPERLINK("https://www.google.com/url?q=http%3A%2F%2Fnull", "")</f>
        <v/>
      </c>
      <c r="H70" s="2" t="str">
        <f t="shared" si="61"/>
        <v/>
      </c>
      <c r="I70" s="1" t="s">
        <v>327</v>
      </c>
      <c r="J70" s="1" t="s">
        <v>328</v>
      </c>
      <c r="K70" s="1" t="s">
        <v>329</v>
      </c>
    </row>
    <row r="71" spans="1:11" x14ac:dyDescent="0.2">
      <c r="A71" s="1" t="s">
        <v>330</v>
      </c>
      <c r="B71" s="1" t="s">
        <v>331</v>
      </c>
      <c r="C71" s="2" t="str">
        <f t="shared" si="35"/>
        <v>ตาก</v>
      </c>
      <c r="D71" s="1" t="s">
        <v>231</v>
      </c>
      <c r="E71" s="1" t="s">
        <v>22</v>
      </c>
      <c r="F71" s="1" t="s">
        <v>47</v>
      </c>
      <c r="G71" s="2" t="str">
        <f t="shared" ref="G71:H71" si="62">HYPERLINK("https://www.google.com/url?q=http%3A%2F%2Fnull", "")</f>
        <v/>
      </c>
      <c r="H71" s="2" t="str">
        <f t="shared" si="62"/>
        <v/>
      </c>
      <c r="I71" s="1" t="s">
        <v>332</v>
      </c>
      <c r="J71" s="1" t="s">
        <v>47</v>
      </c>
      <c r="K71" s="1" t="s">
        <v>317</v>
      </c>
    </row>
    <row r="72" spans="1:11" x14ac:dyDescent="0.2">
      <c r="A72" s="1" t="s">
        <v>333</v>
      </c>
      <c r="B72" s="1" t="s">
        <v>334</v>
      </c>
      <c r="C72" s="2" t="str">
        <f t="shared" si="35"/>
        <v>ตาก</v>
      </c>
      <c r="D72" s="1" t="s">
        <v>267</v>
      </c>
      <c r="E72" s="1" t="s">
        <v>22</v>
      </c>
      <c r="F72" s="1" t="s">
        <v>268</v>
      </c>
      <c r="G72" s="2" t="str">
        <f t="shared" ref="G72:H72" si="63">HYPERLINK("https://www.google.com/url?q=http%3A%2F%2Fnull", "")</f>
        <v/>
      </c>
      <c r="H72" s="2" t="str">
        <f t="shared" si="63"/>
        <v/>
      </c>
      <c r="I72" s="1" t="s">
        <v>335</v>
      </c>
      <c r="J72" s="1" t="s">
        <v>329</v>
      </c>
      <c r="K72" s="1" t="s">
        <v>47</v>
      </c>
    </row>
    <row r="73" spans="1:11" x14ac:dyDescent="0.2">
      <c r="A73" s="1" t="s">
        <v>336</v>
      </c>
      <c r="B73" s="1" t="s">
        <v>337</v>
      </c>
      <c r="C73" s="2" t="str">
        <f t="shared" si="35"/>
        <v>ตาก</v>
      </c>
      <c r="D73" s="1" t="s">
        <v>231</v>
      </c>
      <c r="E73" s="1" t="s">
        <v>22</v>
      </c>
      <c r="F73" s="1" t="s">
        <v>338</v>
      </c>
      <c r="G73" s="2" t="str">
        <f t="shared" ref="G73:H73" si="64">HYPERLINK("https://www.google.com/url?q=http%3A%2F%2Fnull", "")</f>
        <v/>
      </c>
      <c r="H73" s="2" t="str">
        <f t="shared" si="64"/>
        <v/>
      </c>
      <c r="I73" s="1" t="s">
        <v>339</v>
      </c>
      <c r="J73" s="1" t="s">
        <v>340</v>
      </c>
      <c r="K73" s="1" t="s">
        <v>341</v>
      </c>
    </row>
    <row r="74" spans="1:11" x14ac:dyDescent="0.2">
      <c r="A74" s="1" t="s">
        <v>342</v>
      </c>
      <c r="B74" s="1" t="s">
        <v>343</v>
      </c>
      <c r="C74" s="2" t="str">
        <f t="shared" si="35"/>
        <v>ตาก</v>
      </c>
      <c r="D74" s="1" t="s">
        <v>231</v>
      </c>
      <c r="E74" s="1" t="s">
        <v>22</v>
      </c>
      <c r="F74" s="1" t="s">
        <v>232</v>
      </c>
      <c r="G74" s="2" t="str">
        <f t="shared" ref="G74:H74" si="65">HYPERLINK("https://www.google.com/url?q=http%3A%2F%2Fnull", "")</f>
        <v/>
      </c>
      <c r="H74" s="2" t="str">
        <f t="shared" si="65"/>
        <v/>
      </c>
      <c r="I74" s="1" t="s">
        <v>344</v>
      </c>
      <c r="J74" s="1" t="s">
        <v>47</v>
      </c>
      <c r="K74" s="1" t="s">
        <v>345</v>
      </c>
    </row>
    <row r="75" spans="1:11" x14ac:dyDescent="0.2">
      <c r="A75" s="1" t="s">
        <v>346</v>
      </c>
      <c r="B75" s="1" t="s">
        <v>347</v>
      </c>
      <c r="C75" s="2" t="str">
        <f>HYPERLINK("https://www.google.com/url?q=https%3A%2F%2Fwww.rdpb.go.th%2Frdpb%2FprojectData%2Ffiles%2Fcentral%2F2567%2F9%25E0%25B8%2599%25E0%25B8%2584%25E0%25B8%25A3%25E0%25B8%259B%25E0%25B8%2590%25E0%25B8%25A1.pdf", "นครปฐม")</f>
        <v>นครปฐม</v>
      </c>
      <c r="D75" s="1" t="s">
        <v>47</v>
      </c>
      <c r="E75" s="1" t="s">
        <v>22</v>
      </c>
      <c r="F75" s="3" t="s">
        <v>348</v>
      </c>
      <c r="G75" s="2" t="str">
        <f t="shared" ref="G75:H75" si="66">HYPERLINK("https://www.google.com/url?q=http%3A%2F%2Fnull", "")</f>
        <v/>
      </c>
      <c r="H75" s="2" t="str">
        <f t="shared" si="66"/>
        <v/>
      </c>
      <c r="I75" s="1" t="s">
        <v>349</v>
      </c>
      <c r="J75" s="1" t="s">
        <v>350</v>
      </c>
      <c r="K75" s="1" t="s">
        <v>351</v>
      </c>
    </row>
    <row r="76" spans="1:11" x14ac:dyDescent="0.2">
      <c r="A76" s="1" t="s">
        <v>352</v>
      </c>
      <c r="B76" s="1" t="s">
        <v>353</v>
      </c>
      <c r="C76" s="2" t="str">
        <f t="shared" ref="C76:C117" si="67">HYPERLINK("https://www.google.com/url?q=https%3A%2F%2Fwww.rdpb.go.th%2Frdpb%2FprojectData%2Ffiles%2Fnorth_eastern%2F2567%2F4%25E0%25B8%2599%25E0%25B8%2584%25E0%25B8%25A3%25E0%25B8%259E%25E0%25B8%2599%25E0%25B8%25A1.pdf", "นครพนม")</f>
        <v>นครพนม</v>
      </c>
      <c r="D76" s="1" t="s">
        <v>354</v>
      </c>
      <c r="E76" s="1" t="s">
        <v>22</v>
      </c>
      <c r="F76" s="1" t="s">
        <v>47</v>
      </c>
      <c r="G76" s="2" t="str">
        <f t="shared" ref="G76:H76" si="68">HYPERLINK("https://www.google.com/url?q=http%3A%2F%2Fnull", "")</f>
        <v/>
      </c>
      <c r="H76" s="2" t="str">
        <f t="shared" si="68"/>
        <v/>
      </c>
      <c r="I76" s="1" t="s">
        <v>355</v>
      </c>
      <c r="J76" s="1" t="s">
        <v>47</v>
      </c>
      <c r="K76" s="1" t="s">
        <v>18</v>
      </c>
    </row>
    <row r="77" spans="1:11" x14ac:dyDescent="0.2">
      <c r="A77" s="1" t="s">
        <v>356</v>
      </c>
      <c r="B77" s="1" t="s">
        <v>357</v>
      </c>
      <c r="C77" s="2" t="str">
        <f t="shared" si="67"/>
        <v>นครพนม</v>
      </c>
      <c r="D77" s="1" t="s">
        <v>358</v>
      </c>
      <c r="E77" s="1" t="s">
        <v>22</v>
      </c>
      <c r="F77" s="1" t="s">
        <v>359</v>
      </c>
      <c r="G77" s="2" t="str">
        <f t="shared" ref="G77:H77" si="69">HYPERLINK("https://www.google.com/url?q=http%3A%2F%2Fnull", "")</f>
        <v/>
      </c>
      <c r="H77" s="2" t="str">
        <f t="shared" si="69"/>
        <v/>
      </c>
      <c r="I77" s="1" t="s">
        <v>360</v>
      </c>
      <c r="J77" s="1" t="s">
        <v>47</v>
      </c>
      <c r="K77" s="1" t="s">
        <v>18</v>
      </c>
    </row>
    <row r="78" spans="1:11" x14ac:dyDescent="0.2">
      <c r="A78" s="1" t="s">
        <v>361</v>
      </c>
      <c r="B78" s="1" t="s">
        <v>362</v>
      </c>
      <c r="C78" s="2" t="str">
        <f t="shared" si="67"/>
        <v>นครพนม</v>
      </c>
      <c r="D78" s="1" t="s">
        <v>358</v>
      </c>
      <c r="E78" s="1" t="s">
        <v>22</v>
      </c>
      <c r="F78" s="1" t="s">
        <v>363</v>
      </c>
      <c r="G78" s="2" t="str">
        <f t="shared" ref="G78:H78" si="70">HYPERLINK("https://www.google.com/url?q=http%3A%2F%2Fnull", "")</f>
        <v/>
      </c>
      <c r="H78" s="2" t="str">
        <f t="shared" si="70"/>
        <v/>
      </c>
      <c r="I78" s="1" t="s">
        <v>364</v>
      </c>
      <c r="J78" s="1" t="s">
        <v>47</v>
      </c>
      <c r="K78" s="1" t="s">
        <v>18</v>
      </c>
    </row>
    <row r="79" spans="1:11" x14ac:dyDescent="0.2">
      <c r="A79" s="1" t="s">
        <v>365</v>
      </c>
      <c r="B79" s="1" t="s">
        <v>366</v>
      </c>
      <c r="C79" s="2" t="str">
        <f t="shared" si="67"/>
        <v>นครพนม</v>
      </c>
      <c r="D79" s="1" t="s">
        <v>367</v>
      </c>
      <c r="E79" s="1" t="s">
        <v>368</v>
      </c>
      <c r="F79" s="1" t="s">
        <v>47</v>
      </c>
      <c r="G79" s="2" t="str">
        <f t="shared" ref="G79:H79" si="71">HYPERLINK("https://www.google.com/url?q=http%3A%2F%2Fnull", "")</f>
        <v/>
      </c>
      <c r="H79" s="2" t="str">
        <f t="shared" si="71"/>
        <v/>
      </c>
      <c r="I79" s="1" t="s">
        <v>369</v>
      </c>
      <c r="J79" s="1" t="s">
        <v>47</v>
      </c>
      <c r="K79" s="1" t="s">
        <v>18</v>
      </c>
    </row>
    <row r="80" spans="1:11" x14ac:dyDescent="0.2">
      <c r="A80" s="1" t="s">
        <v>370</v>
      </c>
      <c r="B80" s="1" t="s">
        <v>371</v>
      </c>
      <c r="C80" s="2" t="str">
        <f t="shared" si="67"/>
        <v>นครพนม</v>
      </c>
      <c r="D80" s="1" t="s">
        <v>354</v>
      </c>
      <c r="E80" s="1" t="s">
        <v>14</v>
      </c>
      <c r="F80" s="1" t="s">
        <v>372</v>
      </c>
      <c r="G80" s="2" t="str">
        <f t="shared" ref="G80:H80" si="72">HYPERLINK("https://www.google.com/url?q=http%3A%2F%2Fnull", "")</f>
        <v/>
      </c>
      <c r="H80" s="2" t="str">
        <f t="shared" si="72"/>
        <v/>
      </c>
      <c r="I80" s="1" t="s">
        <v>373</v>
      </c>
      <c r="J80" s="1" t="s">
        <v>47</v>
      </c>
      <c r="K80" s="1" t="s">
        <v>18</v>
      </c>
    </row>
    <row r="81" spans="1:11" x14ac:dyDescent="0.2">
      <c r="A81" s="1" t="s">
        <v>374</v>
      </c>
      <c r="B81" s="1" t="s">
        <v>375</v>
      </c>
      <c r="C81" s="2" t="str">
        <f t="shared" si="67"/>
        <v>นครพนม</v>
      </c>
      <c r="D81" s="1" t="s">
        <v>354</v>
      </c>
      <c r="E81" s="1" t="s">
        <v>376</v>
      </c>
      <c r="F81" s="1" t="s">
        <v>47</v>
      </c>
      <c r="G81" s="2" t="str">
        <f t="shared" ref="G81:H81" si="73">HYPERLINK("https://www.google.com/url?q=http%3A%2F%2Fnull", "")</f>
        <v/>
      </c>
      <c r="H81" s="2" t="str">
        <f t="shared" si="73"/>
        <v/>
      </c>
      <c r="I81" s="1" t="s">
        <v>377</v>
      </c>
      <c r="J81" s="1" t="s">
        <v>47</v>
      </c>
      <c r="K81" s="1" t="s">
        <v>18</v>
      </c>
    </row>
    <row r="82" spans="1:11" x14ac:dyDescent="0.2">
      <c r="A82" s="1" t="s">
        <v>378</v>
      </c>
      <c r="B82" s="1" t="s">
        <v>379</v>
      </c>
      <c r="C82" s="2" t="str">
        <f t="shared" si="67"/>
        <v>นครพนม</v>
      </c>
      <c r="D82" s="1" t="s">
        <v>367</v>
      </c>
      <c r="E82" s="1" t="s">
        <v>380</v>
      </c>
      <c r="F82" s="1" t="s">
        <v>47</v>
      </c>
      <c r="G82" s="2" t="str">
        <f t="shared" ref="G82:H82" si="74">HYPERLINK("https://www.google.com/url?q=http%3A%2F%2Fnull", "")</f>
        <v/>
      </c>
      <c r="H82" s="2" t="str">
        <f t="shared" si="74"/>
        <v/>
      </c>
      <c r="I82" s="1" t="s">
        <v>381</v>
      </c>
      <c r="J82" s="1" t="s">
        <v>47</v>
      </c>
      <c r="K82" s="1" t="s">
        <v>18</v>
      </c>
    </row>
    <row r="83" spans="1:11" x14ac:dyDescent="0.2">
      <c r="A83" s="1" t="s">
        <v>382</v>
      </c>
      <c r="B83" s="1" t="s">
        <v>383</v>
      </c>
      <c r="C83" s="2" t="str">
        <f t="shared" si="67"/>
        <v>นครพนม</v>
      </c>
      <c r="D83" s="1" t="s">
        <v>384</v>
      </c>
      <c r="E83" s="1" t="s">
        <v>22</v>
      </c>
      <c r="F83" s="1" t="s">
        <v>385</v>
      </c>
      <c r="G83" s="2" t="str">
        <f t="shared" ref="G83:H83" si="75">HYPERLINK("https://www.google.com/url?q=http%3A%2F%2Fnull", "")</f>
        <v/>
      </c>
      <c r="H83" s="2" t="str">
        <f t="shared" si="75"/>
        <v/>
      </c>
      <c r="I83" s="1" t="s">
        <v>386</v>
      </c>
      <c r="J83" s="1" t="s">
        <v>47</v>
      </c>
      <c r="K83" s="1" t="s">
        <v>18</v>
      </c>
    </row>
    <row r="84" spans="1:11" x14ac:dyDescent="0.2">
      <c r="A84" s="1" t="s">
        <v>387</v>
      </c>
      <c r="B84" s="1" t="s">
        <v>388</v>
      </c>
      <c r="C84" s="2" t="str">
        <f t="shared" si="67"/>
        <v>นครพนม</v>
      </c>
      <c r="D84" s="1" t="s">
        <v>384</v>
      </c>
      <c r="E84" s="1" t="s">
        <v>22</v>
      </c>
      <c r="F84" s="1" t="s">
        <v>385</v>
      </c>
      <c r="G84" s="2" t="str">
        <f t="shared" ref="G84:H84" si="76">HYPERLINK("https://www.google.com/url?q=http%3A%2F%2Fnull", "")</f>
        <v/>
      </c>
      <c r="H84" s="2" t="str">
        <f t="shared" si="76"/>
        <v/>
      </c>
      <c r="I84" s="1" t="s">
        <v>389</v>
      </c>
      <c r="J84" s="1" t="s">
        <v>47</v>
      </c>
      <c r="K84" s="1" t="s">
        <v>18</v>
      </c>
    </row>
    <row r="85" spans="1:11" x14ac:dyDescent="0.2">
      <c r="A85" s="1" t="s">
        <v>390</v>
      </c>
      <c r="B85" s="1" t="s">
        <v>391</v>
      </c>
      <c r="C85" s="2" t="str">
        <f t="shared" si="67"/>
        <v>นครพนม</v>
      </c>
      <c r="D85" s="1" t="s">
        <v>354</v>
      </c>
      <c r="E85" s="1" t="s">
        <v>392</v>
      </c>
      <c r="F85" s="1" t="s">
        <v>47</v>
      </c>
      <c r="G85" s="2" t="str">
        <f t="shared" ref="G85:H85" si="77">HYPERLINK("https://www.google.com/url?q=http%3A%2F%2Fnull", "")</f>
        <v/>
      </c>
      <c r="H85" s="2" t="str">
        <f t="shared" si="77"/>
        <v/>
      </c>
      <c r="I85" s="1" t="s">
        <v>393</v>
      </c>
      <c r="J85" s="1" t="s">
        <v>47</v>
      </c>
      <c r="K85" s="1" t="s">
        <v>18</v>
      </c>
    </row>
    <row r="86" spans="1:11" x14ac:dyDescent="0.2">
      <c r="A86" s="1" t="s">
        <v>394</v>
      </c>
      <c r="B86" s="1" t="s">
        <v>395</v>
      </c>
      <c r="C86" s="2" t="str">
        <f t="shared" si="67"/>
        <v>นครพนม</v>
      </c>
      <c r="D86" s="1" t="s">
        <v>354</v>
      </c>
      <c r="E86" s="1" t="s">
        <v>392</v>
      </c>
      <c r="F86" s="1" t="s">
        <v>47</v>
      </c>
      <c r="G86" s="2" t="str">
        <f t="shared" ref="G86:H86" si="78">HYPERLINK("https://www.google.com/url?q=http%3A%2F%2Fnull", "")</f>
        <v/>
      </c>
      <c r="H86" s="2" t="str">
        <f t="shared" si="78"/>
        <v/>
      </c>
      <c r="I86" s="1" t="s">
        <v>396</v>
      </c>
      <c r="J86" s="1" t="s">
        <v>47</v>
      </c>
      <c r="K86" s="1" t="s">
        <v>18</v>
      </c>
    </row>
    <row r="87" spans="1:11" x14ac:dyDescent="0.2">
      <c r="A87" s="1" t="s">
        <v>397</v>
      </c>
      <c r="B87" s="1" t="s">
        <v>398</v>
      </c>
      <c r="C87" s="2" t="str">
        <f t="shared" si="67"/>
        <v>นครพนม</v>
      </c>
      <c r="D87" s="1" t="s">
        <v>384</v>
      </c>
      <c r="E87" s="1" t="s">
        <v>399</v>
      </c>
      <c r="F87" s="1" t="s">
        <v>47</v>
      </c>
      <c r="G87" s="2" t="str">
        <f>HYPERLINK("https://www.google.com/url?q=https%3A%2F%2Fdrive.google.com%2Ffile%2Fd%2F1eFVYtkN4WLVFTsgIKQ0hXXMSZUcSAN_1%2Fview%3Fusp%3Ddrive_link", "สภาพสมบูรณ์")</f>
        <v>สภาพสมบูรณ์</v>
      </c>
      <c r="H87" s="2" t="str">
        <f>HYPERLINK("https://www.google.com/url?q=http%3A%2F%2Fnull", "")</f>
        <v/>
      </c>
      <c r="I87" s="1" t="s">
        <v>400</v>
      </c>
      <c r="J87" s="1" t="s">
        <v>401</v>
      </c>
      <c r="K87" s="1" t="s">
        <v>47</v>
      </c>
    </row>
    <row r="88" spans="1:11" x14ac:dyDescent="0.2">
      <c r="A88" s="1" t="s">
        <v>402</v>
      </c>
      <c r="B88" s="1" t="s">
        <v>403</v>
      </c>
      <c r="C88" s="2" t="str">
        <f t="shared" si="67"/>
        <v>นครพนม</v>
      </c>
      <c r="D88" s="1" t="s">
        <v>47</v>
      </c>
      <c r="E88" s="1" t="s">
        <v>22</v>
      </c>
      <c r="F88" s="1" t="s">
        <v>385</v>
      </c>
      <c r="G88" s="2" t="str">
        <f t="shared" ref="G88:H88" si="79">HYPERLINK("https://www.google.com/url?q=http%3A%2F%2Fnull", "")</f>
        <v/>
      </c>
      <c r="H88" s="2" t="str">
        <f t="shared" si="79"/>
        <v/>
      </c>
      <c r="I88" s="1" t="s">
        <v>404</v>
      </c>
      <c r="J88" s="1" t="s">
        <v>405</v>
      </c>
      <c r="K88" s="1" t="s">
        <v>384</v>
      </c>
    </row>
    <row r="89" spans="1:11" x14ac:dyDescent="0.2">
      <c r="A89" s="1" t="s">
        <v>406</v>
      </c>
      <c r="B89" s="1" t="s">
        <v>383</v>
      </c>
      <c r="C89" s="2" t="str">
        <f t="shared" si="67"/>
        <v>นครพนม</v>
      </c>
      <c r="D89" s="1" t="s">
        <v>384</v>
      </c>
      <c r="E89" s="1" t="s">
        <v>399</v>
      </c>
      <c r="F89" s="1" t="s">
        <v>385</v>
      </c>
      <c r="G89" s="2" t="str">
        <f t="shared" ref="G89:H89" si="80">HYPERLINK("https://www.google.com/url?q=http%3A%2F%2Fnull", "")</f>
        <v/>
      </c>
      <c r="H89" s="2" t="str">
        <f t="shared" si="80"/>
        <v/>
      </c>
      <c r="I89" s="1" t="s">
        <v>407</v>
      </c>
      <c r="J89" s="1" t="s">
        <v>47</v>
      </c>
      <c r="K89" s="1" t="s">
        <v>18</v>
      </c>
    </row>
    <row r="90" spans="1:11" x14ac:dyDescent="0.2">
      <c r="A90" s="1" t="s">
        <v>408</v>
      </c>
      <c r="B90" s="1" t="s">
        <v>409</v>
      </c>
      <c r="C90" s="2" t="str">
        <f t="shared" si="67"/>
        <v>นครพนม</v>
      </c>
      <c r="D90" s="1" t="s">
        <v>354</v>
      </c>
      <c r="E90" s="1" t="s">
        <v>410</v>
      </c>
      <c r="F90" s="1" t="s">
        <v>385</v>
      </c>
      <c r="G90" s="2" t="str">
        <f t="shared" ref="G90:H90" si="81">HYPERLINK("https://www.google.com/url?q=http%3A%2F%2Fnull", "")</f>
        <v/>
      </c>
      <c r="H90" s="2" t="str">
        <f t="shared" si="81"/>
        <v/>
      </c>
      <c r="I90" s="1" t="s">
        <v>411</v>
      </c>
      <c r="J90" s="1" t="s">
        <v>47</v>
      </c>
      <c r="K90" s="1" t="s">
        <v>18</v>
      </c>
    </row>
    <row r="91" spans="1:11" x14ac:dyDescent="0.2">
      <c r="A91" s="1" t="s">
        <v>412</v>
      </c>
      <c r="B91" s="1" t="s">
        <v>413</v>
      </c>
      <c r="C91" s="2" t="str">
        <f t="shared" si="67"/>
        <v>นครพนม</v>
      </c>
      <c r="D91" s="1" t="s">
        <v>354</v>
      </c>
      <c r="E91" s="1" t="s">
        <v>414</v>
      </c>
      <c r="F91" s="1" t="s">
        <v>385</v>
      </c>
      <c r="G91" s="2" t="str">
        <f t="shared" ref="G91:H91" si="82">HYPERLINK("https://www.google.com/url?q=http%3A%2F%2Fnull", "")</f>
        <v/>
      </c>
      <c r="H91" s="2" t="str">
        <f t="shared" si="82"/>
        <v/>
      </c>
      <c r="I91" s="1" t="s">
        <v>415</v>
      </c>
      <c r="J91" s="1" t="s">
        <v>47</v>
      </c>
      <c r="K91" s="1" t="s">
        <v>18</v>
      </c>
    </row>
    <row r="92" spans="1:11" x14ac:dyDescent="0.2">
      <c r="A92" s="1" t="s">
        <v>416</v>
      </c>
      <c r="B92" s="1" t="s">
        <v>417</v>
      </c>
      <c r="C92" s="2" t="str">
        <f t="shared" si="67"/>
        <v>นครพนม</v>
      </c>
      <c r="D92" s="1" t="s">
        <v>367</v>
      </c>
      <c r="E92" s="1" t="s">
        <v>418</v>
      </c>
      <c r="F92" s="1" t="s">
        <v>419</v>
      </c>
      <c r="G92" s="2" t="str">
        <f t="shared" ref="G92:H92" si="83">HYPERLINK("https://www.google.com/url?q=http%3A%2F%2Fnull", "")</f>
        <v/>
      </c>
      <c r="H92" s="2" t="str">
        <f t="shared" si="83"/>
        <v/>
      </c>
      <c r="I92" s="1" t="s">
        <v>420</v>
      </c>
      <c r="J92" s="1" t="s">
        <v>47</v>
      </c>
      <c r="K92" s="1" t="s">
        <v>18</v>
      </c>
    </row>
    <row r="93" spans="1:11" x14ac:dyDescent="0.2">
      <c r="A93" s="1" t="s">
        <v>421</v>
      </c>
      <c r="B93" s="1" t="s">
        <v>422</v>
      </c>
      <c r="C93" s="2" t="str">
        <f t="shared" si="67"/>
        <v>นครพนม</v>
      </c>
      <c r="D93" s="1" t="s">
        <v>367</v>
      </c>
      <c r="E93" s="1" t="s">
        <v>423</v>
      </c>
      <c r="F93" s="1" t="s">
        <v>419</v>
      </c>
      <c r="G93" s="2" t="str">
        <f t="shared" ref="G93:H93" si="84">HYPERLINK("https://www.google.com/url?q=http%3A%2F%2Fnull", "")</f>
        <v/>
      </c>
      <c r="H93" s="2" t="str">
        <f t="shared" si="84"/>
        <v/>
      </c>
      <c r="I93" s="1" t="s">
        <v>424</v>
      </c>
      <c r="J93" s="1" t="s">
        <v>47</v>
      </c>
      <c r="K93" s="1" t="s">
        <v>18</v>
      </c>
    </row>
    <row r="94" spans="1:11" x14ac:dyDescent="0.2">
      <c r="A94" s="1" t="s">
        <v>425</v>
      </c>
      <c r="B94" s="1" t="s">
        <v>426</v>
      </c>
      <c r="C94" s="2" t="str">
        <f t="shared" si="67"/>
        <v>นครพนม</v>
      </c>
      <c r="D94" s="1" t="s">
        <v>354</v>
      </c>
      <c r="E94" s="1" t="s">
        <v>427</v>
      </c>
      <c r="F94" s="1" t="s">
        <v>428</v>
      </c>
      <c r="G94" s="2" t="str">
        <f t="shared" ref="G94:H94" si="85">HYPERLINK("https://www.google.com/url?q=http%3A%2F%2Fnull", "")</f>
        <v/>
      </c>
      <c r="H94" s="2" t="str">
        <f t="shared" si="85"/>
        <v/>
      </c>
      <c r="I94" s="1" t="s">
        <v>429</v>
      </c>
      <c r="J94" s="1" t="s">
        <v>47</v>
      </c>
      <c r="K94" s="1" t="s">
        <v>18</v>
      </c>
    </row>
    <row r="95" spans="1:11" x14ac:dyDescent="0.2">
      <c r="A95" s="1" t="s">
        <v>430</v>
      </c>
      <c r="B95" s="1" t="s">
        <v>431</v>
      </c>
      <c r="C95" s="2" t="str">
        <f t="shared" si="67"/>
        <v>นครพนม</v>
      </c>
      <c r="D95" s="1" t="s">
        <v>354</v>
      </c>
      <c r="E95" s="1" t="s">
        <v>432</v>
      </c>
      <c r="F95" s="1" t="s">
        <v>428</v>
      </c>
      <c r="G95" s="2" t="str">
        <f t="shared" ref="G95:H95" si="86">HYPERLINK("https://www.google.com/url?q=http%3A%2F%2Fnull", "")</f>
        <v/>
      </c>
      <c r="H95" s="2" t="str">
        <f t="shared" si="86"/>
        <v/>
      </c>
      <c r="I95" s="1" t="s">
        <v>433</v>
      </c>
      <c r="J95" s="1" t="s">
        <v>47</v>
      </c>
      <c r="K95" s="1" t="s">
        <v>18</v>
      </c>
    </row>
    <row r="96" spans="1:11" x14ac:dyDescent="0.2">
      <c r="A96" s="1" t="s">
        <v>434</v>
      </c>
      <c r="B96" s="1" t="s">
        <v>435</v>
      </c>
      <c r="C96" s="2" t="str">
        <f t="shared" si="67"/>
        <v>นครพนม</v>
      </c>
      <c r="D96" s="1" t="s">
        <v>354</v>
      </c>
      <c r="E96" s="1" t="s">
        <v>436</v>
      </c>
      <c r="F96" s="1" t="s">
        <v>428</v>
      </c>
      <c r="G96" s="2" t="str">
        <f t="shared" ref="G96:H96" si="87">HYPERLINK("https://www.google.com/url?q=http%3A%2F%2Fnull", "")</f>
        <v/>
      </c>
      <c r="H96" s="2" t="str">
        <f t="shared" si="87"/>
        <v/>
      </c>
      <c r="I96" s="1" t="s">
        <v>437</v>
      </c>
      <c r="J96" s="1" t="s">
        <v>47</v>
      </c>
      <c r="K96" s="1" t="s">
        <v>18</v>
      </c>
    </row>
    <row r="97" spans="1:11" x14ac:dyDescent="0.2">
      <c r="A97" s="1" t="s">
        <v>438</v>
      </c>
      <c r="B97" s="1" t="s">
        <v>439</v>
      </c>
      <c r="C97" s="2" t="str">
        <f t="shared" si="67"/>
        <v>นครพนม</v>
      </c>
      <c r="D97" s="1" t="s">
        <v>354</v>
      </c>
      <c r="E97" s="1" t="s">
        <v>440</v>
      </c>
      <c r="F97" s="1" t="s">
        <v>47</v>
      </c>
      <c r="G97" s="2" t="str">
        <f t="shared" ref="G97:H97" si="88">HYPERLINK("https://www.google.com/url?q=http%3A%2F%2Fnull", "")</f>
        <v/>
      </c>
      <c r="H97" s="2" t="str">
        <f t="shared" si="88"/>
        <v/>
      </c>
      <c r="I97" s="1" t="s">
        <v>441</v>
      </c>
      <c r="J97" s="1" t="s">
        <v>47</v>
      </c>
      <c r="K97" s="1" t="s">
        <v>18</v>
      </c>
    </row>
    <row r="98" spans="1:11" x14ac:dyDescent="0.2">
      <c r="A98" s="1" t="s">
        <v>442</v>
      </c>
      <c r="B98" s="1" t="s">
        <v>443</v>
      </c>
      <c r="C98" s="2" t="str">
        <f t="shared" si="67"/>
        <v>นครพนม</v>
      </c>
      <c r="D98" s="1" t="s">
        <v>354</v>
      </c>
      <c r="E98" s="1" t="s">
        <v>444</v>
      </c>
      <c r="F98" s="1" t="s">
        <v>47</v>
      </c>
      <c r="G98" s="2" t="str">
        <f t="shared" ref="G98:H98" si="89">HYPERLINK("https://www.google.com/url?q=http%3A%2F%2Fnull", "")</f>
        <v/>
      </c>
      <c r="H98" s="2" t="str">
        <f t="shared" si="89"/>
        <v/>
      </c>
      <c r="I98" s="1" t="s">
        <v>445</v>
      </c>
      <c r="J98" s="1" t="s">
        <v>47</v>
      </c>
      <c r="K98" s="1" t="s">
        <v>18</v>
      </c>
    </row>
    <row r="99" spans="1:11" x14ac:dyDescent="0.2">
      <c r="A99" s="1" t="s">
        <v>446</v>
      </c>
      <c r="B99" s="1" t="s">
        <v>447</v>
      </c>
      <c r="C99" s="2" t="str">
        <f t="shared" si="67"/>
        <v>นครพนม</v>
      </c>
      <c r="D99" s="1" t="s">
        <v>354</v>
      </c>
      <c r="E99" s="1" t="s">
        <v>448</v>
      </c>
      <c r="F99" s="1" t="s">
        <v>47</v>
      </c>
      <c r="G99" s="2" t="str">
        <f t="shared" ref="G99:H99" si="90">HYPERLINK("https://www.google.com/url?q=http%3A%2F%2Fnull", "")</f>
        <v/>
      </c>
      <c r="H99" s="2" t="str">
        <f t="shared" si="90"/>
        <v/>
      </c>
      <c r="I99" s="1" t="s">
        <v>449</v>
      </c>
      <c r="J99" s="1" t="s">
        <v>47</v>
      </c>
      <c r="K99" s="1" t="s">
        <v>18</v>
      </c>
    </row>
    <row r="100" spans="1:11" x14ac:dyDescent="0.2">
      <c r="A100" s="1" t="s">
        <v>450</v>
      </c>
      <c r="B100" s="1" t="s">
        <v>451</v>
      </c>
      <c r="C100" s="2" t="str">
        <f t="shared" si="67"/>
        <v>นครพนม</v>
      </c>
      <c r="D100" s="1" t="s">
        <v>452</v>
      </c>
      <c r="E100" s="1" t="s">
        <v>453</v>
      </c>
      <c r="F100" s="1" t="s">
        <v>454</v>
      </c>
      <c r="G100" s="2" t="str">
        <f t="shared" ref="G100:H100" si="91">HYPERLINK("https://www.google.com/url?q=http%3A%2F%2Fnull", "")</f>
        <v/>
      </c>
      <c r="H100" s="2" t="str">
        <f t="shared" si="91"/>
        <v/>
      </c>
      <c r="I100" s="1" t="s">
        <v>455</v>
      </c>
      <c r="J100" s="1" t="s">
        <v>47</v>
      </c>
      <c r="K100" s="1" t="s">
        <v>18</v>
      </c>
    </row>
    <row r="101" spans="1:11" x14ac:dyDescent="0.2">
      <c r="A101" s="1" t="s">
        <v>456</v>
      </c>
      <c r="B101" s="1" t="s">
        <v>457</v>
      </c>
      <c r="C101" s="2" t="str">
        <f t="shared" si="67"/>
        <v>นครพนม</v>
      </c>
      <c r="D101" s="1" t="s">
        <v>354</v>
      </c>
      <c r="E101" s="1" t="s">
        <v>458</v>
      </c>
      <c r="F101" s="1" t="s">
        <v>459</v>
      </c>
      <c r="G101" s="2" t="str">
        <f t="shared" ref="G101:H101" si="92">HYPERLINK("https://www.google.com/url?q=http%3A%2F%2Fnull", "")</f>
        <v/>
      </c>
      <c r="H101" s="2" t="str">
        <f t="shared" si="92"/>
        <v/>
      </c>
      <c r="I101" s="1" t="s">
        <v>460</v>
      </c>
      <c r="J101" s="1" t="s">
        <v>47</v>
      </c>
      <c r="K101" s="1" t="s">
        <v>86</v>
      </c>
    </row>
    <row r="102" spans="1:11" x14ac:dyDescent="0.2">
      <c r="A102" s="1" t="s">
        <v>461</v>
      </c>
      <c r="B102" s="1" t="s">
        <v>462</v>
      </c>
      <c r="C102" s="2" t="str">
        <f t="shared" si="67"/>
        <v>นครพนม</v>
      </c>
      <c r="D102" s="1" t="s">
        <v>367</v>
      </c>
      <c r="E102" s="1" t="s">
        <v>22</v>
      </c>
      <c r="F102" s="3" t="s">
        <v>463</v>
      </c>
      <c r="G102" s="2" t="str">
        <f t="shared" ref="G102:H102" si="93">HYPERLINK("https://www.google.com/url?q=http%3A%2F%2Fnull", "")</f>
        <v/>
      </c>
      <c r="H102" s="2" t="str">
        <f t="shared" si="93"/>
        <v/>
      </c>
      <c r="I102" s="1" t="s">
        <v>464</v>
      </c>
      <c r="J102" s="1" t="s">
        <v>47</v>
      </c>
      <c r="K102" s="1" t="s">
        <v>18</v>
      </c>
    </row>
    <row r="103" spans="1:11" x14ac:dyDescent="0.2">
      <c r="A103" s="1" t="s">
        <v>465</v>
      </c>
      <c r="B103" s="1" t="s">
        <v>466</v>
      </c>
      <c r="C103" s="2" t="str">
        <f t="shared" si="67"/>
        <v>นครพนม</v>
      </c>
      <c r="D103" s="1" t="s">
        <v>354</v>
      </c>
      <c r="E103" s="1" t="s">
        <v>22</v>
      </c>
      <c r="F103" s="1" t="s">
        <v>385</v>
      </c>
      <c r="G103" s="2" t="str">
        <f t="shared" ref="G103:H103" si="94">HYPERLINK("https://www.google.com/url?q=http%3A%2F%2Fnull", "")</f>
        <v/>
      </c>
      <c r="H103" s="2" t="str">
        <f t="shared" si="94"/>
        <v/>
      </c>
      <c r="I103" s="1" t="s">
        <v>467</v>
      </c>
      <c r="J103" s="1" t="s">
        <v>47</v>
      </c>
      <c r="K103" s="1" t="s">
        <v>468</v>
      </c>
    </row>
    <row r="104" spans="1:11" x14ac:dyDescent="0.2">
      <c r="A104" s="1" t="s">
        <v>469</v>
      </c>
      <c r="B104" s="1" t="s">
        <v>470</v>
      </c>
      <c r="C104" s="2" t="str">
        <f t="shared" si="67"/>
        <v>นครพนม</v>
      </c>
      <c r="D104" s="1" t="s">
        <v>354</v>
      </c>
      <c r="E104" s="1" t="s">
        <v>22</v>
      </c>
      <c r="F104" s="1" t="s">
        <v>359</v>
      </c>
      <c r="G104" s="2" t="str">
        <f>HYPERLINK("https://www.google.com/url?q=https%3A%2F%2Fdrive.google.com%2Ffile%2Fd%2F1jfgixdqjRqcekGuxIMc98L0fVdopWS60%2Fview%3Fusp%3Ddrive_link", "บรรลุวัตถุประสงค์แล้ว/เสร็จสิ้น")</f>
        <v>บรรลุวัตถุประสงค์แล้ว/เสร็จสิ้น</v>
      </c>
      <c r="H104" s="2" t="str">
        <f>HYPERLINK("https://www.google.com/url?q=http%3A%2F%2Fnull", "")</f>
        <v/>
      </c>
      <c r="I104" s="1" t="s">
        <v>471</v>
      </c>
      <c r="J104" s="1" t="s">
        <v>472</v>
      </c>
      <c r="K104" s="1" t="s">
        <v>473</v>
      </c>
    </row>
    <row r="105" spans="1:11" x14ac:dyDescent="0.2">
      <c r="A105" s="1" t="s">
        <v>474</v>
      </c>
      <c r="B105" s="1" t="s">
        <v>475</v>
      </c>
      <c r="C105" s="2" t="str">
        <f t="shared" si="67"/>
        <v>นครพนม</v>
      </c>
      <c r="D105" s="1" t="s">
        <v>354</v>
      </c>
      <c r="E105" s="1" t="s">
        <v>22</v>
      </c>
      <c r="F105" s="1" t="s">
        <v>476</v>
      </c>
      <c r="G105" s="2" t="str">
        <f t="shared" ref="G105:H105" si="95">HYPERLINK("https://www.google.com/url?q=http%3A%2F%2Fnull", "")</f>
        <v/>
      </c>
      <c r="H105" s="2" t="str">
        <f t="shared" si="95"/>
        <v/>
      </c>
      <c r="I105" s="1" t="s">
        <v>477</v>
      </c>
      <c r="J105" s="1" t="s">
        <v>47</v>
      </c>
      <c r="K105" s="1" t="s">
        <v>478</v>
      </c>
    </row>
    <row r="106" spans="1:11" x14ac:dyDescent="0.2">
      <c r="A106" s="1" t="s">
        <v>479</v>
      </c>
      <c r="B106" s="1" t="s">
        <v>480</v>
      </c>
      <c r="C106" s="2" t="str">
        <f t="shared" si="67"/>
        <v>นครพนม</v>
      </c>
      <c r="D106" s="1" t="s">
        <v>367</v>
      </c>
      <c r="E106" s="1" t="s">
        <v>22</v>
      </c>
      <c r="F106" s="1" t="s">
        <v>481</v>
      </c>
      <c r="G106" s="2" t="str">
        <f t="shared" ref="G106:H106" si="96">HYPERLINK("https://www.google.com/url?q=http%3A%2F%2Fnull", "")</f>
        <v/>
      </c>
      <c r="H106" s="2" t="str">
        <f t="shared" si="96"/>
        <v/>
      </c>
      <c r="I106" s="1" t="s">
        <v>482</v>
      </c>
      <c r="J106" s="1" t="s">
        <v>47</v>
      </c>
      <c r="K106" s="1" t="s">
        <v>483</v>
      </c>
    </row>
    <row r="107" spans="1:11" x14ac:dyDescent="0.2">
      <c r="A107" s="1" t="s">
        <v>484</v>
      </c>
      <c r="B107" s="1" t="s">
        <v>485</v>
      </c>
      <c r="C107" s="2" t="str">
        <f t="shared" si="67"/>
        <v>นครพนม</v>
      </c>
      <c r="D107" s="1" t="s">
        <v>354</v>
      </c>
      <c r="E107" s="1" t="s">
        <v>22</v>
      </c>
      <c r="F107" s="1" t="s">
        <v>486</v>
      </c>
      <c r="G107" s="2" t="str">
        <f t="shared" ref="G107:H107" si="97">HYPERLINK("https://www.google.com/url?q=http%3A%2F%2Fnull", "")</f>
        <v/>
      </c>
      <c r="H107" s="2" t="str">
        <f t="shared" si="97"/>
        <v/>
      </c>
      <c r="I107" s="1" t="s">
        <v>487</v>
      </c>
      <c r="J107" s="1" t="s">
        <v>488</v>
      </c>
      <c r="K107" s="1" t="s">
        <v>489</v>
      </c>
    </row>
    <row r="108" spans="1:11" x14ac:dyDescent="0.2">
      <c r="A108" s="1" t="s">
        <v>490</v>
      </c>
      <c r="B108" s="1" t="s">
        <v>491</v>
      </c>
      <c r="C108" s="2" t="str">
        <f t="shared" si="67"/>
        <v>นครพนม</v>
      </c>
      <c r="D108" s="1" t="s">
        <v>354</v>
      </c>
      <c r="E108" s="1" t="s">
        <v>22</v>
      </c>
      <c r="F108" s="1" t="s">
        <v>492</v>
      </c>
      <c r="G108" s="2" t="str">
        <f t="shared" ref="G108:H108" si="98">HYPERLINK("https://www.google.com/url?q=http%3A%2F%2Fnull", "")</f>
        <v/>
      </c>
      <c r="H108" s="2" t="str">
        <f t="shared" si="98"/>
        <v/>
      </c>
      <c r="I108" s="1" t="s">
        <v>493</v>
      </c>
      <c r="J108" s="1" t="s">
        <v>47</v>
      </c>
      <c r="K108" s="1" t="s">
        <v>494</v>
      </c>
    </row>
    <row r="109" spans="1:11" x14ac:dyDescent="0.2">
      <c r="A109" s="1" t="s">
        <v>495</v>
      </c>
      <c r="B109" s="1" t="s">
        <v>496</v>
      </c>
      <c r="C109" s="2" t="str">
        <f t="shared" si="67"/>
        <v>นครพนม</v>
      </c>
      <c r="D109" s="1" t="s">
        <v>497</v>
      </c>
      <c r="E109" s="1" t="s">
        <v>22</v>
      </c>
      <c r="F109" s="1" t="s">
        <v>47</v>
      </c>
      <c r="G109" s="2" t="str">
        <f>HYPERLINK("https://www.google.com/url?q=https%3A%2F%2Fdrive.google.com%2Ffile%2Fd%2F1hSLyNzQBDMDBtCN28zgIE_DIdl9slnK4%2Fview%3Fusp%3Ddrive_link", "สภาพสมบูรณ์")</f>
        <v>สภาพสมบูรณ์</v>
      </c>
      <c r="H109" s="2" t="str">
        <f t="shared" ref="H109:H116" si="99">HYPERLINK("https://www.google.com/url?q=http%3A%2F%2Fnull", "")</f>
        <v/>
      </c>
      <c r="I109" s="1" t="s">
        <v>498</v>
      </c>
      <c r="J109" s="1" t="s">
        <v>47</v>
      </c>
      <c r="K109" s="1" t="s">
        <v>499</v>
      </c>
    </row>
    <row r="110" spans="1:11" x14ac:dyDescent="0.2">
      <c r="A110" s="1" t="s">
        <v>500</v>
      </c>
      <c r="B110" s="1" t="s">
        <v>501</v>
      </c>
      <c r="C110" s="2" t="str">
        <f t="shared" si="67"/>
        <v>นครพนม</v>
      </c>
      <c r="D110" s="1" t="s">
        <v>497</v>
      </c>
      <c r="E110" s="1" t="s">
        <v>22</v>
      </c>
      <c r="F110" s="1" t="s">
        <v>428</v>
      </c>
      <c r="G110" s="2" t="str">
        <f>HYPERLINK("https://www.google.com/url?q=https%3A%2F%2Fdrive.google.com%2Ffile%2Fd%2F1eX1KKOwkyOu1NwzV8wW8YbPYeiPfXgCF%2Fview%3Fusp%3Ddrive_link", "สภาพสมบูรณ์")</f>
        <v>สภาพสมบูรณ์</v>
      </c>
      <c r="H110" s="2" t="str">
        <f t="shared" si="99"/>
        <v/>
      </c>
      <c r="I110" s="1" t="s">
        <v>502</v>
      </c>
      <c r="J110" s="1" t="s">
        <v>47</v>
      </c>
      <c r="K110" s="1" t="s">
        <v>499</v>
      </c>
    </row>
    <row r="111" spans="1:11" x14ac:dyDescent="0.2">
      <c r="A111" s="1" t="s">
        <v>503</v>
      </c>
      <c r="B111" s="1" t="s">
        <v>504</v>
      </c>
      <c r="C111" s="2" t="str">
        <f t="shared" si="67"/>
        <v>นครพนม</v>
      </c>
      <c r="D111" s="1" t="s">
        <v>497</v>
      </c>
      <c r="E111" s="1" t="s">
        <v>22</v>
      </c>
      <c r="F111" s="1" t="s">
        <v>47</v>
      </c>
      <c r="G111" s="2" t="str">
        <f>HYPERLINK("https://www.google.com/url?q=http%3A%2F%2F%23N%2FA", "#N/A")</f>
        <v>#N/A</v>
      </c>
      <c r="H111" s="2" t="str">
        <f t="shared" si="99"/>
        <v/>
      </c>
      <c r="I111" s="1" t="s">
        <v>498</v>
      </c>
      <c r="J111" s="1" t="s">
        <v>47</v>
      </c>
      <c r="K111" s="1" t="s">
        <v>499</v>
      </c>
    </row>
    <row r="112" spans="1:11" x14ac:dyDescent="0.2">
      <c r="A112" s="1" t="s">
        <v>505</v>
      </c>
      <c r="B112" s="1" t="s">
        <v>506</v>
      </c>
      <c r="C112" s="2" t="str">
        <f t="shared" si="67"/>
        <v>นครพนม</v>
      </c>
      <c r="D112" s="1" t="s">
        <v>507</v>
      </c>
      <c r="E112" s="1" t="s">
        <v>22</v>
      </c>
      <c r="F112" s="1" t="s">
        <v>47</v>
      </c>
      <c r="G112" s="2" t="str">
        <f>HYPERLINK("https://www.google.com/url?q=https%3A%2F%2Fdrive.google.com%2Ffile%2Fd%2F1hgDya8oQsABoxzSIhL0PoGRhHRZeRdqO%2Fview%3Fusp%3Ddrive_link", "สภาพสมบูรณ์")</f>
        <v>สภาพสมบูรณ์</v>
      </c>
      <c r="H112" s="2" t="str">
        <f t="shared" si="99"/>
        <v/>
      </c>
      <c r="I112" s="1" t="s">
        <v>498</v>
      </c>
      <c r="J112" s="1" t="s">
        <v>47</v>
      </c>
      <c r="K112" s="1" t="s">
        <v>499</v>
      </c>
    </row>
    <row r="113" spans="1:11" x14ac:dyDescent="0.2">
      <c r="A113" s="1" t="s">
        <v>508</v>
      </c>
      <c r="B113" s="1" t="s">
        <v>509</v>
      </c>
      <c r="C113" s="2" t="str">
        <f t="shared" si="67"/>
        <v>นครพนม</v>
      </c>
      <c r="D113" s="1" t="s">
        <v>507</v>
      </c>
      <c r="E113" s="1" t="s">
        <v>22</v>
      </c>
      <c r="F113" s="1" t="s">
        <v>47</v>
      </c>
      <c r="G113" s="2" t="str">
        <f>HYPERLINK("https://www.google.com/url?q=https%3A%2F%2Fdrive.google.com%2Ffile%2Fd%2F18wPjlWVuS9nKQNocTv4BrC0O1nfdLBuB%2Fview%3Fusp%3Ddrive_link", "สภาพสมบูรณ์")</f>
        <v>สภาพสมบูรณ์</v>
      </c>
      <c r="H113" s="2" t="str">
        <f t="shared" si="99"/>
        <v/>
      </c>
      <c r="I113" s="1" t="s">
        <v>498</v>
      </c>
      <c r="J113" s="1" t="s">
        <v>47</v>
      </c>
      <c r="K113" s="1" t="s">
        <v>499</v>
      </c>
    </row>
    <row r="114" spans="1:11" x14ac:dyDescent="0.2">
      <c r="A114" s="1" t="s">
        <v>510</v>
      </c>
      <c r="B114" s="1" t="s">
        <v>511</v>
      </c>
      <c r="C114" s="2" t="str">
        <f t="shared" si="67"/>
        <v>นครพนม</v>
      </c>
      <c r="D114" s="1" t="s">
        <v>512</v>
      </c>
      <c r="E114" s="1" t="s">
        <v>22</v>
      </c>
      <c r="F114" s="1" t="s">
        <v>47</v>
      </c>
      <c r="G114" s="2" t="str">
        <f>HYPERLINK("https://www.google.com/url?q=https%3A%2F%2Fdrive.google.com%2Ffile%2Fd%2F1ERHTlo5lIl9sAoU6CX5ht5k3xpD_3kMd%2Fview%3Fusp%3Ddrive_link", "สภาพสมบูรณ์")</f>
        <v>สภาพสมบูรณ์</v>
      </c>
      <c r="H114" s="2" t="str">
        <f t="shared" si="99"/>
        <v/>
      </c>
      <c r="I114" s="1" t="s">
        <v>513</v>
      </c>
      <c r="J114" s="1" t="s">
        <v>47</v>
      </c>
      <c r="K114" s="1" t="s">
        <v>499</v>
      </c>
    </row>
    <row r="115" spans="1:11" x14ac:dyDescent="0.2">
      <c r="A115" s="1" t="s">
        <v>514</v>
      </c>
      <c r="B115" s="1" t="s">
        <v>515</v>
      </c>
      <c r="C115" s="2" t="str">
        <f t="shared" si="67"/>
        <v>นครพนม</v>
      </c>
      <c r="D115" s="1" t="s">
        <v>512</v>
      </c>
      <c r="E115" s="1" t="s">
        <v>22</v>
      </c>
      <c r="F115" s="1" t="s">
        <v>47</v>
      </c>
      <c r="G115" s="2" t="str">
        <f>HYPERLINK("https://www.google.com/url?q=https%3A%2F%2Fdrive.google.com%2Ffile%2Fd%2F1mL0EvVC_7legmTNorpWZsg4xwQAIZz2z%2Fview%3Fusp%3Ddrive_link", "สภาพสมบูรณ์")</f>
        <v>สภาพสมบูรณ์</v>
      </c>
      <c r="H115" s="2" t="str">
        <f t="shared" si="99"/>
        <v/>
      </c>
      <c r="I115" s="1" t="s">
        <v>513</v>
      </c>
      <c r="J115" s="1" t="s">
        <v>47</v>
      </c>
      <c r="K115" s="1" t="s">
        <v>499</v>
      </c>
    </row>
    <row r="116" spans="1:11" x14ac:dyDescent="0.2">
      <c r="A116" s="1" t="s">
        <v>516</v>
      </c>
      <c r="B116" s="1" t="s">
        <v>517</v>
      </c>
      <c r="C116" s="2" t="str">
        <f t="shared" si="67"/>
        <v>นครพนม</v>
      </c>
      <c r="D116" s="1" t="s">
        <v>518</v>
      </c>
      <c r="E116" s="1" t="s">
        <v>22</v>
      </c>
      <c r="F116" s="1" t="s">
        <v>47</v>
      </c>
      <c r="G116" s="2" t="str">
        <f>HYPERLINK("https://www.google.com/url?q=https%3A%2F%2Fdrive.google.com%2Ffile%2Fd%2F1NigV2hkz3s2wNTWTWma_T6kYEqKPo97D%2Fview%3Fusp%3Ddrive_link", "สภาพสมบูรณ์")</f>
        <v>สภาพสมบูรณ์</v>
      </c>
      <c r="H116" s="2" t="str">
        <f t="shared" si="99"/>
        <v/>
      </c>
      <c r="I116" s="1" t="s">
        <v>498</v>
      </c>
      <c r="J116" s="1" t="s">
        <v>47</v>
      </c>
      <c r="K116" s="1" t="s">
        <v>499</v>
      </c>
    </row>
    <row r="117" spans="1:11" x14ac:dyDescent="0.2">
      <c r="A117" s="1" t="s">
        <v>519</v>
      </c>
      <c r="B117" s="1" t="s">
        <v>520</v>
      </c>
      <c r="C117" s="2" t="str">
        <f t="shared" si="67"/>
        <v>นครพนม</v>
      </c>
      <c r="D117" s="1" t="s">
        <v>512</v>
      </c>
      <c r="E117" s="1" t="s">
        <v>22</v>
      </c>
      <c r="F117" s="1" t="s">
        <v>521</v>
      </c>
      <c r="G117" s="2" t="str">
        <f t="shared" ref="G117:H117" si="100">HYPERLINK("https://www.google.com/url?q=http%3A%2F%2Fnull", "")</f>
        <v/>
      </c>
      <c r="H117" s="2" t="str">
        <f t="shared" si="100"/>
        <v/>
      </c>
      <c r="I117" s="1" t="s">
        <v>522</v>
      </c>
      <c r="J117" s="1" t="s">
        <v>47</v>
      </c>
      <c r="K117" s="1" t="s">
        <v>523</v>
      </c>
    </row>
    <row r="118" spans="1:11" x14ac:dyDescent="0.2">
      <c r="A118" s="1" t="s">
        <v>524</v>
      </c>
      <c r="B118" s="1" t="s">
        <v>525</v>
      </c>
      <c r="C118" s="2" t="e">
        <f t="shared" ref="C118:C119" si="101">HYPERLINK("https://www.google.com/url?q=https%3A%2F%2Fwww.rdpb.go.th%2Frdpb%2FprojectData%2Ffiles%2Fnorth_eastern%2F2567%2F5%25E0%25B8%2599%25E0%25B8%2584%25E0%25B8%25A3%25E0%25B8%25A3%25E0%25B8%25B2%25E0%25B8%258A%25E0%25B8%25AA%25E0%25B8%25B5%25E0%25B8%25A1%25E0%2"&amp;"5B8%25B2.pdf", "นครราชสีมา")</f>
        <v>#VALUE!</v>
      </c>
      <c r="D118" s="1" t="s">
        <v>526</v>
      </c>
      <c r="E118" s="1" t="s">
        <v>22</v>
      </c>
      <c r="F118" s="1" t="s">
        <v>47</v>
      </c>
      <c r="G118" s="2" t="str">
        <f>HYPERLINK("https://www.google.com/url?q=https%3A%2F%2Fdrive.google.com%2Ffile%2Fd%2F1QFUDkkddUIbwIxXc7TTJC251EBlrKzCG%2Fview%3Fusp%3Ddrive_link", "สภาพสมบูรณ์")</f>
        <v>สภาพสมบูรณ์</v>
      </c>
      <c r="H118" s="2" t="str">
        <f t="shared" ref="H118:H119" si="102">HYPERLINK("https://www.google.com/url?q=http%3A%2F%2Fnull", "")</f>
        <v/>
      </c>
      <c r="I118" s="1" t="s">
        <v>527</v>
      </c>
      <c r="J118" s="1" t="s">
        <v>47</v>
      </c>
      <c r="K118" s="1" t="s">
        <v>94</v>
      </c>
    </row>
    <row r="119" spans="1:11" x14ac:dyDescent="0.2">
      <c r="A119" s="1" t="s">
        <v>528</v>
      </c>
      <c r="B119" s="1" t="s">
        <v>529</v>
      </c>
      <c r="C119" s="2" t="e">
        <f t="shared" si="101"/>
        <v>#VALUE!</v>
      </c>
      <c r="D119" s="1" t="s">
        <v>530</v>
      </c>
      <c r="E119" s="1" t="s">
        <v>22</v>
      </c>
      <c r="F119" s="1" t="s">
        <v>531</v>
      </c>
      <c r="G119" s="2" t="str">
        <f>HYPERLINK("https://www.google.com/url?q=https%3A%2F%2Fdrive.google.com%2Ffile%2Fd%2F1xfquJj-auVZTTHY-dJ7EERlAX2rNGVF-%2Fview%3Fusp%3Ddrive_link", "สภาพสมบูรณ์")</f>
        <v>สภาพสมบูรณ์</v>
      </c>
      <c r="H119" s="2" t="str">
        <f t="shared" si="102"/>
        <v/>
      </c>
      <c r="I119" s="1" t="s">
        <v>532</v>
      </c>
      <c r="J119" s="1" t="s">
        <v>47</v>
      </c>
      <c r="K119" s="1" t="s">
        <v>533</v>
      </c>
    </row>
    <row r="120" spans="1:11" x14ac:dyDescent="0.2">
      <c r="A120" s="1" t="s">
        <v>534</v>
      </c>
      <c r="B120" s="1" t="s">
        <v>535</v>
      </c>
      <c r="C120" s="2" t="e">
        <f t="shared" ref="C120:C124" si="103">HYPERLINK("https://www.google.com/url?q=https%3A%2F%2Fwww.rdpb.go.th%2Frdpb%2FprojectData%2Ffiles%2Fsouth%2F2567%2F4%25E0%25B8%2599%25E0%25B8%2584%25E0%25B8%25A3%25E0%25B8%25A8%25E0%25B8%25A3%25E0%25B8%25B5%25E0%25B8%2598%25E0%25B8%25A3%25E0%25B8%25A3%25E0%25B8%25A1"&amp;"%25E0%25B8%25A3%25E0%25B8%25B2%25E0%25B8%258A.pdf", "นครศรีธรรมราช")</f>
        <v>#VALUE!</v>
      </c>
      <c r="D120" s="1" t="s">
        <v>536</v>
      </c>
      <c r="E120" s="1" t="s">
        <v>22</v>
      </c>
      <c r="F120" s="1" t="s">
        <v>537</v>
      </c>
      <c r="G120" s="2" t="str">
        <f t="shared" ref="G120:H120" si="104">HYPERLINK("https://www.google.com/url?q=http%3A%2F%2Fnull", "")</f>
        <v/>
      </c>
      <c r="H120" s="2" t="str">
        <f t="shared" si="104"/>
        <v/>
      </c>
      <c r="I120" s="1" t="s">
        <v>538</v>
      </c>
      <c r="J120" s="1" t="s">
        <v>539</v>
      </c>
      <c r="K120" s="1" t="s">
        <v>18</v>
      </c>
    </row>
    <row r="121" spans="1:11" x14ac:dyDescent="0.2">
      <c r="A121" s="1" t="s">
        <v>540</v>
      </c>
      <c r="B121" s="1" t="s">
        <v>541</v>
      </c>
      <c r="C121" s="2" t="e">
        <f t="shared" si="103"/>
        <v>#VALUE!</v>
      </c>
      <c r="D121" s="1" t="s">
        <v>542</v>
      </c>
      <c r="E121" s="1" t="s">
        <v>22</v>
      </c>
      <c r="F121" s="1" t="s">
        <v>543</v>
      </c>
      <c r="G121" s="2" t="str">
        <f t="shared" ref="G121:H121" si="105">HYPERLINK("https://www.google.com/url?q=http%3A%2F%2Fnull", "")</f>
        <v/>
      </c>
      <c r="H121" s="2" t="str">
        <f t="shared" si="105"/>
        <v/>
      </c>
      <c r="I121" s="1" t="s">
        <v>544</v>
      </c>
      <c r="J121" s="1" t="s">
        <v>545</v>
      </c>
      <c r="K121" s="1" t="s">
        <v>18</v>
      </c>
    </row>
    <row r="122" spans="1:11" x14ac:dyDescent="0.2">
      <c r="A122" s="1" t="s">
        <v>546</v>
      </c>
      <c r="B122" s="1" t="s">
        <v>547</v>
      </c>
      <c r="C122" s="2" t="e">
        <f t="shared" si="103"/>
        <v>#VALUE!</v>
      </c>
      <c r="D122" s="1" t="s">
        <v>542</v>
      </c>
      <c r="E122" s="1" t="s">
        <v>22</v>
      </c>
      <c r="F122" s="1" t="s">
        <v>543</v>
      </c>
      <c r="G122" s="2" t="str">
        <f t="shared" ref="G122:H122" si="106">HYPERLINK("https://www.google.com/url?q=http%3A%2F%2Fnull", "")</f>
        <v/>
      </c>
      <c r="H122" s="2" t="str">
        <f t="shared" si="106"/>
        <v/>
      </c>
      <c r="I122" s="1" t="s">
        <v>548</v>
      </c>
      <c r="J122" s="1" t="s">
        <v>549</v>
      </c>
      <c r="K122" s="1" t="s">
        <v>18</v>
      </c>
    </row>
    <row r="123" spans="1:11" x14ac:dyDescent="0.2">
      <c r="A123" s="1" t="s">
        <v>550</v>
      </c>
      <c r="B123" s="1" t="s">
        <v>551</v>
      </c>
      <c r="C123" s="2" t="e">
        <f t="shared" si="103"/>
        <v>#VALUE!</v>
      </c>
      <c r="D123" s="1" t="s">
        <v>542</v>
      </c>
      <c r="E123" s="1" t="s">
        <v>22</v>
      </c>
      <c r="F123" s="1" t="s">
        <v>47</v>
      </c>
      <c r="G123" s="2" t="str">
        <f t="shared" ref="G123:H123" si="107">HYPERLINK("https://www.google.com/url?q=http%3A%2F%2Fnull", "")</f>
        <v/>
      </c>
      <c r="H123" s="2" t="str">
        <f t="shared" si="107"/>
        <v/>
      </c>
      <c r="I123" s="1" t="s">
        <v>165</v>
      </c>
      <c r="J123" s="1" t="s">
        <v>47</v>
      </c>
      <c r="K123" s="1" t="s">
        <v>94</v>
      </c>
    </row>
    <row r="124" spans="1:11" x14ac:dyDescent="0.2">
      <c r="A124" s="1" t="s">
        <v>552</v>
      </c>
      <c r="B124" s="1" t="s">
        <v>553</v>
      </c>
      <c r="C124" s="2" t="e">
        <f t="shared" si="103"/>
        <v>#VALUE!</v>
      </c>
      <c r="D124" s="1" t="s">
        <v>536</v>
      </c>
      <c r="E124" s="1" t="s">
        <v>22</v>
      </c>
      <c r="F124" s="1" t="s">
        <v>554</v>
      </c>
      <c r="G124" s="2" t="str">
        <f t="shared" ref="G124:H124" si="108">HYPERLINK("https://www.google.com/url?q=http%3A%2F%2Fnull", "")</f>
        <v/>
      </c>
      <c r="H124" s="2" t="str">
        <f t="shared" si="108"/>
        <v/>
      </c>
      <c r="I124" s="1" t="s">
        <v>555</v>
      </c>
      <c r="J124" s="1" t="s">
        <v>47</v>
      </c>
      <c r="K124" s="1" t="s">
        <v>468</v>
      </c>
    </row>
    <row r="125" spans="1:11" x14ac:dyDescent="0.2">
      <c r="A125" s="1" t="s">
        <v>556</v>
      </c>
      <c r="B125" s="1" t="s">
        <v>557</v>
      </c>
      <c r="C125" s="2" t="str">
        <f t="shared" ref="C125:C209" si="109">HYPERLINK("https://www.google.com/url?q=https%3A%2F%2Fwww.rdpb.go.th%2Frdpb%2FprojectData%2Ffiles%2Fsouth%2F2567%2F5%25E0%25B8%2599%25E0%25B8%25A3%25E0%25B8%25B2%25E0%25B8%2598%25E0%25B8%25B4%25E0%25B8%25A7%25E0%25B8%25B2%25E0%25B8%25AA.pdf", "นราธิวาส")</f>
        <v>นราธิวาส</v>
      </c>
      <c r="D125" s="1" t="s">
        <v>558</v>
      </c>
      <c r="E125" s="1" t="s">
        <v>559</v>
      </c>
      <c r="F125" s="1" t="s">
        <v>560</v>
      </c>
      <c r="G125" s="2" t="str">
        <f>HYPERLINK("https://www.google.com/url?q=https%3A%2F%2Fdrive.google.com%2Ffile%2Fd%2F1eHUfltwiudwYoj9VZt7TMpKBIayKGgLG%2Fview%3Fusp%3Ddrive_link", "สภาพสมบูรณ์")</f>
        <v>สภาพสมบูรณ์</v>
      </c>
      <c r="H125" s="2" t="str">
        <f t="shared" ref="H125:H128" si="110">HYPERLINK("https://www.google.com/url?q=http%3A%2F%2Fnull", "")</f>
        <v/>
      </c>
      <c r="I125" s="1" t="s">
        <v>561</v>
      </c>
      <c r="J125" s="1" t="s">
        <v>562</v>
      </c>
      <c r="K125" s="1" t="s">
        <v>18</v>
      </c>
    </row>
    <row r="126" spans="1:11" x14ac:dyDescent="0.2">
      <c r="A126" s="1" t="s">
        <v>563</v>
      </c>
      <c r="B126" s="1" t="s">
        <v>564</v>
      </c>
      <c r="C126" s="2" t="str">
        <f t="shared" si="109"/>
        <v>นราธิวาส</v>
      </c>
      <c r="D126" s="1" t="s">
        <v>565</v>
      </c>
      <c r="E126" s="1" t="s">
        <v>559</v>
      </c>
      <c r="F126" s="1" t="s">
        <v>23</v>
      </c>
      <c r="G126" s="2" t="str">
        <f>HYPERLINK("https://www.google.com/url?q=https%3A%2F%2Fdrive.google.com%2Ffile%2Fd%2F1GYp_9sQVxkdccdIthMC1tB4O4z5DiJ7V%2Fview%3Fusp%3Ddrive_link", "สภาพสมบูรณ์")</f>
        <v>สภาพสมบูรณ์</v>
      </c>
      <c r="H126" s="2" t="str">
        <f t="shared" si="110"/>
        <v/>
      </c>
      <c r="I126" s="1" t="s">
        <v>561</v>
      </c>
      <c r="J126" s="1" t="s">
        <v>566</v>
      </c>
      <c r="K126" s="1" t="s">
        <v>18</v>
      </c>
    </row>
    <row r="127" spans="1:11" x14ac:dyDescent="0.2">
      <c r="A127" s="1" t="s">
        <v>567</v>
      </c>
      <c r="B127" s="1" t="s">
        <v>568</v>
      </c>
      <c r="C127" s="2" t="str">
        <f t="shared" si="109"/>
        <v>นราธิวาส</v>
      </c>
      <c r="D127" s="1" t="s">
        <v>569</v>
      </c>
      <c r="E127" s="1" t="s">
        <v>559</v>
      </c>
      <c r="F127" s="1" t="s">
        <v>570</v>
      </c>
      <c r="G127" s="2" t="str">
        <f>HYPERLINK("https://www.google.com/url?q=https%3A%2F%2Fdrive.google.com%2Ffile%2Fd%2F1koVRgZWDYKzSxiFoeYvBG57TafEyhCO8%2Fview%3Fusp%3Ddrive_link", "สภาพสมบูรณ์")</f>
        <v>สภาพสมบูรณ์</v>
      </c>
      <c r="H127" s="2" t="str">
        <f t="shared" si="110"/>
        <v/>
      </c>
      <c r="I127" s="1" t="s">
        <v>571</v>
      </c>
      <c r="J127" s="1" t="s">
        <v>572</v>
      </c>
      <c r="K127" s="1" t="s">
        <v>18</v>
      </c>
    </row>
    <row r="128" spans="1:11" x14ac:dyDescent="0.2">
      <c r="A128" s="1" t="s">
        <v>573</v>
      </c>
      <c r="B128" s="1" t="s">
        <v>574</v>
      </c>
      <c r="C128" s="2" t="str">
        <f t="shared" si="109"/>
        <v>นราธิวาส</v>
      </c>
      <c r="D128" s="1" t="s">
        <v>558</v>
      </c>
      <c r="E128" s="1" t="s">
        <v>559</v>
      </c>
      <c r="F128" s="1" t="s">
        <v>575</v>
      </c>
      <c r="G128" s="2" t="str">
        <f>HYPERLINK("https://www.google.com/url?q=https%3A%2F%2Fdrive.google.com%2Ffile%2Fd%2F1dGgah5gwAhTfI3UV-myOSP4RRB3gZr52%2Fview%3Fusp%3Ddrive_link", "สภาพสมบูรณ์")</f>
        <v>สภาพสมบูรณ์</v>
      </c>
      <c r="H128" s="2" t="str">
        <f t="shared" si="110"/>
        <v/>
      </c>
      <c r="I128" s="1" t="s">
        <v>576</v>
      </c>
      <c r="J128" s="1" t="s">
        <v>577</v>
      </c>
      <c r="K128" s="1" t="s">
        <v>18</v>
      </c>
    </row>
    <row r="129" spans="1:11" x14ac:dyDescent="0.2">
      <c r="A129" s="1" t="s">
        <v>578</v>
      </c>
      <c r="B129" s="1" t="s">
        <v>579</v>
      </c>
      <c r="C129" s="2" t="str">
        <f t="shared" si="109"/>
        <v>นราธิวาส</v>
      </c>
      <c r="D129" s="1" t="s">
        <v>569</v>
      </c>
      <c r="E129" s="1" t="s">
        <v>559</v>
      </c>
      <c r="F129" s="1" t="s">
        <v>580</v>
      </c>
      <c r="G129" s="2" t="str">
        <f t="shared" ref="G129:H129" si="111">HYPERLINK("https://www.google.com/url?q=http%3A%2F%2Fnull", "")</f>
        <v/>
      </c>
      <c r="H129" s="2" t="str">
        <f t="shared" si="111"/>
        <v/>
      </c>
      <c r="I129" s="1" t="s">
        <v>581</v>
      </c>
      <c r="J129" s="1" t="s">
        <v>582</v>
      </c>
      <c r="K129" s="1" t="s">
        <v>18</v>
      </c>
    </row>
    <row r="130" spans="1:11" x14ac:dyDescent="0.2">
      <c r="A130" s="1" t="s">
        <v>583</v>
      </c>
      <c r="B130" s="1" t="s">
        <v>584</v>
      </c>
      <c r="C130" s="2" t="str">
        <f t="shared" si="109"/>
        <v>นราธิวาส</v>
      </c>
      <c r="D130" s="1" t="s">
        <v>585</v>
      </c>
      <c r="E130" s="1" t="s">
        <v>559</v>
      </c>
      <c r="F130" s="1" t="s">
        <v>586</v>
      </c>
      <c r="G130" s="2" t="str">
        <f t="shared" ref="G130:H130" si="112">HYPERLINK("https://www.google.com/url?q=http%3A%2F%2Fnull", "")</f>
        <v/>
      </c>
      <c r="H130" s="2" t="str">
        <f t="shared" si="112"/>
        <v/>
      </c>
      <c r="I130" s="1" t="s">
        <v>587</v>
      </c>
      <c r="J130" s="1" t="s">
        <v>588</v>
      </c>
      <c r="K130" s="1" t="s">
        <v>18</v>
      </c>
    </row>
    <row r="131" spans="1:11" x14ac:dyDescent="0.2">
      <c r="A131" s="1" t="s">
        <v>589</v>
      </c>
      <c r="B131" s="1" t="s">
        <v>590</v>
      </c>
      <c r="C131" s="2" t="str">
        <f t="shared" si="109"/>
        <v>นราธิวาส</v>
      </c>
      <c r="D131" s="1" t="s">
        <v>585</v>
      </c>
      <c r="E131" s="1" t="s">
        <v>559</v>
      </c>
      <c r="F131" s="1" t="s">
        <v>591</v>
      </c>
      <c r="G131" s="2" t="str">
        <f t="shared" ref="G131:H131" si="113">HYPERLINK("https://www.google.com/url?q=http%3A%2F%2Fnull", "")</f>
        <v/>
      </c>
      <c r="H131" s="2" t="str">
        <f t="shared" si="113"/>
        <v/>
      </c>
      <c r="I131" s="1" t="s">
        <v>592</v>
      </c>
      <c r="J131" s="1" t="s">
        <v>593</v>
      </c>
      <c r="K131" s="1" t="s">
        <v>18</v>
      </c>
    </row>
    <row r="132" spans="1:11" x14ac:dyDescent="0.2">
      <c r="A132" s="1" t="s">
        <v>594</v>
      </c>
      <c r="B132" s="1" t="s">
        <v>595</v>
      </c>
      <c r="C132" s="2" t="str">
        <f t="shared" si="109"/>
        <v>นราธิวาส</v>
      </c>
      <c r="D132" s="1" t="s">
        <v>596</v>
      </c>
      <c r="E132" s="1" t="s">
        <v>559</v>
      </c>
      <c r="F132" s="1" t="s">
        <v>597</v>
      </c>
      <c r="G132" s="2" t="str">
        <f>HYPERLINK("https://www.google.com/url?q=https%3A%2F%2Fdrive.google.com%2Ffile%2Fd%2F1G7_zPEOhdPHLGgEvMg5z-Buz8CN5cCWB%2Fview%3Fusp%3Ddrive_link", "สภาพสมบูรณ์")</f>
        <v>สภาพสมบูรณ์</v>
      </c>
      <c r="H132" s="2" t="str">
        <f t="shared" ref="H132:H144" si="114">HYPERLINK("https://www.google.com/url?q=http%3A%2F%2Fnull", "")</f>
        <v/>
      </c>
      <c r="I132" s="1" t="s">
        <v>598</v>
      </c>
      <c r="J132" s="1" t="s">
        <v>599</v>
      </c>
      <c r="K132" s="1" t="s">
        <v>18</v>
      </c>
    </row>
    <row r="133" spans="1:11" x14ac:dyDescent="0.2">
      <c r="A133" s="1" t="s">
        <v>600</v>
      </c>
      <c r="B133" s="1" t="s">
        <v>601</v>
      </c>
      <c r="C133" s="2" t="str">
        <f t="shared" si="109"/>
        <v>นราธิวาส</v>
      </c>
      <c r="D133" s="1" t="s">
        <v>558</v>
      </c>
      <c r="E133" s="1" t="s">
        <v>559</v>
      </c>
      <c r="F133" s="1" t="s">
        <v>602</v>
      </c>
      <c r="G133" s="2" t="str">
        <f>HYPERLINK("https://www.google.com/url?q=https%3A%2F%2Fdrive.google.com%2Ffile%2Fd%2F1PR1SrSTI7Wq72YYE9Se3R4d5KJdV4tJw%2Fview%3Fusp%3Ddrive_link", "สภาพสมบูรณ์")</f>
        <v>สภาพสมบูรณ์</v>
      </c>
      <c r="H133" s="2" t="str">
        <f t="shared" si="114"/>
        <v/>
      </c>
      <c r="I133" s="1" t="s">
        <v>603</v>
      </c>
      <c r="J133" s="1" t="s">
        <v>604</v>
      </c>
      <c r="K133" s="1" t="s">
        <v>18</v>
      </c>
    </row>
    <row r="134" spans="1:11" x14ac:dyDescent="0.2">
      <c r="A134" s="1" t="s">
        <v>605</v>
      </c>
      <c r="B134" s="1" t="s">
        <v>606</v>
      </c>
      <c r="C134" s="2" t="str">
        <f t="shared" si="109"/>
        <v>นราธิวาส</v>
      </c>
      <c r="D134" s="1" t="s">
        <v>569</v>
      </c>
      <c r="E134" s="1" t="s">
        <v>559</v>
      </c>
      <c r="F134" s="1" t="s">
        <v>607</v>
      </c>
      <c r="G134" s="2" t="str">
        <f>HYPERLINK("https://www.google.com/url?q=https%3A%2F%2Fdrive.google.com%2Ffile%2Fd%2F1fPrgWqz1O_NUMsjnZUwzRBzO8dB6nsOE%2Fview%3Fusp%3Ddrive_link", "สภาพสมบูรณ์")</f>
        <v>สภาพสมบูรณ์</v>
      </c>
      <c r="H134" s="2" t="str">
        <f t="shared" si="114"/>
        <v/>
      </c>
      <c r="I134" s="1" t="s">
        <v>561</v>
      </c>
      <c r="J134" s="1" t="s">
        <v>608</v>
      </c>
      <c r="K134" s="1" t="s">
        <v>18</v>
      </c>
    </row>
    <row r="135" spans="1:11" x14ac:dyDescent="0.2">
      <c r="A135" s="1" t="s">
        <v>609</v>
      </c>
      <c r="B135" s="1" t="s">
        <v>610</v>
      </c>
      <c r="C135" s="2" t="str">
        <f t="shared" si="109"/>
        <v>นราธิวาส</v>
      </c>
      <c r="D135" s="1" t="s">
        <v>611</v>
      </c>
      <c r="E135" s="1" t="s">
        <v>559</v>
      </c>
      <c r="F135" s="1" t="s">
        <v>612</v>
      </c>
      <c r="G135" s="2" t="str">
        <f>HYPERLINK("https://www.google.com/url?q=https%3A%2F%2Fdrive.google.com%2Ffile%2Fd%2F1NWM3yiTzApiql8xKk7UNjkUzAPKKXqIv%2Fview%3Fusp%3Ddrive_link", "สภาพสมบูรณ์")</f>
        <v>สภาพสมบูรณ์</v>
      </c>
      <c r="H135" s="2" t="str">
        <f t="shared" si="114"/>
        <v/>
      </c>
      <c r="I135" s="1" t="s">
        <v>561</v>
      </c>
      <c r="J135" s="1" t="s">
        <v>613</v>
      </c>
      <c r="K135" s="1" t="s">
        <v>18</v>
      </c>
    </row>
    <row r="136" spans="1:11" x14ac:dyDescent="0.2">
      <c r="A136" s="1" t="s">
        <v>614</v>
      </c>
      <c r="B136" s="1" t="s">
        <v>615</v>
      </c>
      <c r="C136" s="2" t="str">
        <f t="shared" si="109"/>
        <v>นราธิวาส</v>
      </c>
      <c r="D136" s="1" t="s">
        <v>611</v>
      </c>
      <c r="E136" s="1" t="s">
        <v>559</v>
      </c>
      <c r="F136" s="1" t="s">
        <v>612</v>
      </c>
      <c r="G136" s="2" t="str">
        <f>HYPERLINK("https://www.google.com/url?q=https%3A%2F%2Fdrive.google.com%2Ffile%2Fd%2F1Afqn2Es0LGEm4HmNl7keBCBzl7xRbkjp%2Fview%3Fusp%3Ddrive_link", "สภาพสมบูรณ์")</f>
        <v>สภาพสมบูรณ์</v>
      </c>
      <c r="H136" s="2" t="str">
        <f t="shared" si="114"/>
        <v/>
      </c>
      <c r="I136" s="1" t="s">
        <v>616</v>
      </c>
      <c r="J136" s="1" t="s">
        <v>617</v>
      </c>
      <c r="K136" s="1" t="s">
        <v>18</v>
      </c>
    </row>
    <row r="137" spans="1:11" x14ac:dyDescent="0.2">
      <c r="A137" s="1" t="s">
        <v>618</v>
      </c>
      <c r="B137" s="1" t="s">
        <v>619</v>
      </c>
      <c r="C137" s="2" t="str">
        <f t="shared" si="109"/>
        <v>นราธิวาส</v>
      </c>
      <c r="D137" s="1" t="s">
        <v>620</v>
      </c>
      <c r="E137" s="1" t="s">
        <v>559</v>
      </c>
      <c r="F137" s="1" t="s">
        <v>621</v>
      </c>
      <c r="G137" s="2" t="str">
        <f>HYPERLINK("https://www.google.com/url?q=https%3A%2F%2Fdrive.google.com%2Ffile%2Fd%2F1ads1IBpLgzif-aktkbso6ThX9diokoum%2Fview%3Fusp%3Ddrive_link", "สภาพสมบูรณ์")</f>
        <v>สภาพสมบูรณ์</v>
      </c>
      <c r="H137" s="2" t="str">
        <f t="shared" si="114"/>
        <v/>
      </c>
      <c r="I137" s="1" t="s">
        <v>622</v>
      </c>
      <c r="J137" s="1" t="s">
        <v>623</v>
      </c>
      <c r="K137" s="1" t="s">
        <v>18</v>
      </c>
    </row>
    <row r="138" spans="1:11" x14ac:dyDescent="0.2">
      <c r="A138" s="1" t="s">
        <v>624</v>
      </c>
      <c r="B138" s="1" t="s">
        <v>625</v>
      </c>
      <c r="C138" s="2" t="str">
        <f t="shared" si="109"/>
        <v>นราธิวาส</v>
      </c>
      <c r="D138" s="1" t="s">
        <v>620</v>
      </c>
      <c r="E138" s="1" t="s">
        <v>559</v>
      </c>
      <c r="F138" s="1" t="s">
        <v>621</v>
      </c>
      <c r="G138" s="2" t="str">
        <f>HYPERLINK("https://www.google.com/url?q=https%3A%2F%2Fdrive.google.com%2Ffile%2Fd%2F1VZOVioJCRP39p8TJ7aCiYtGQxt7yAv5Q%2Fview%3Fusp%3Ddrive_link", "สภาพสมบูรณ์")</f>
        <v>สภาพสมบูรณ์</v>
      </c>
      <c r="H138" s="2" t="str">
        <f t="shared" si="114"/>
        <v/>
      </c>
      <c r="I138" s="1" t="s">
        <v>561</v>
      </c>
      <c r="J138" s="1" t="s">
        <v>626</v>
      </c>
      <c r="K138" s="1" t="s">
        <v>18</v>
      </c>
    </row>
    <row r="139" spans="1:11" x14ac:dyDescent="0.2">
      <c r="A139" s="1" t="s">
        <v>627</v>
      </c>
      <c r="B139" s="1" t="s">
        <v>628</v>
      </c>
      <c r="C139" s="2" t="str">
        <f t="shared" si="109"/>
        <v>นราธิวาส</v>
      </c>
      <c r="D139" s="1" t="s">
        <v>620</v>
      </c>
      <c r="E139" s="1" t="s">
        <v>559</v>
      </c>
      <c r="F139" s="1" t="s">
        <v>629</v>
      </c>
      <c r="G139" s="2" t="str">
        <f>HYPERLINK("https://www.google.com/url?q=https%3A%2F%2Fdrive.google.com%2Ffile%2Fd%2F1a3sPgCBz1vO9THms0NxTd-aI33tqR9Bz%2Fview%3Fusp%3Ddrive_link", "สภาพสมบูรณ์")</f>
        <v>สภาพสมบูรณ์</v>
      </c>
      <c r="H139" s="2" t="str">
        <f t="shared" si="114"/>
        <v/>
      </c>
      <c r="I139" s="1" t="s">
        <v>576</v>
      </c>
      <c r="J139" s="1" t="s">
        <v>630</v>
      </c>
      <c r="K139" s="1" t="s">
        <v>18</v>
      </c>
    </row>
    <row r="140" spans="1:11" x14ac:dyDescent="0.2">
      <c r="A140" s="1" t="s">
        <v>631</v>
      </c>
      <c r="B140" s="1" t="s">
        <v>632</v>
      </c>
      <c r="C140" s="2" t="str">
        <f t="shared" si="109"/>
        <v>นราธิวาส</v>
      </c>
      <c r="D140" s="1" t="s">
        <v>633</v>
      </c>
      <c r="E140" s="1" t="s">
        <v>559</v>
      </c>
      <c r="F140" s="1" t="s">
        <v>634</v>
      </c>
      <c r="G140" s="2" t="str">
        <f>HYPERLINK("https://www.google.com/url?q=https%3A%2F%2Fdrive.google.com%2Ffile%2Fd%2F1PliRa53Y6Wx-aqthZPlkSyqK0GZBcjWa%2Fview%3Fusp%3Ddrive_link", "สภาพสมบูรณ์")</f>
        <v>สภาพสมบูรณ์</v>
      </c>
      <c r="H140" s="2" t="str">
        <f t="shared" si="114"/>
        <v/>
      </c>
      <c r="I140" s="1" t="s">
        <v>561</v>
      </c>
      <c r="J140" s="1" t="s">
        <v>635</v>
      </c>
      <c r="K140" s="1" t="s">
        <v>18</v>
      </c>
    </row>
    <row r="141" spans="1:11" x14ac:dyDescent="0.2">
      <c r="A141" s="1" t="s">
        <v>636</v>
      </c>
      <c r="B141" s="1" t="s">
        <v>637</v>
      </c>
      <c r="C141" s="2" t="str">
        <f t="shared" si="109"/>
        <v>นราธิวาส</v>
      </c>
      <c r="D141" s="1" t="s">
        <v>633</v>
      </c>
      <c r="E141" s="1" t="s">
        <v>22</v>
      </c>
      <c r="F141" s="1" t="s">
        <v>638</v>
      </c>
      <c r="G141" s="2" t="str">
        <f>HYPERLINK("https://www.google.com/url?q=https%3A%2F%2Fdrive.google.com%2Ffile%2Fd%2F1SfG7Q0PAt8z3a9BW42yWm_fsoNioCgh4%2Fview%3Fusp%3Ddrive_link", "สภาพสมบูรณ์")</f>
        <v>สภาพสมบูรณ์</v>
      </c>
      <c r="H141" s="2" t="str">
        <f t="shared" si="114"/>
        <v/>
      </c>
      <c r="I141" s="1" t="s">
        <v>561</v>
      </c>
      <c r="J141" s="1" t="s">
        <v>639</v>
      </c>
      <c r="K141" s="1" t="s">
        <v>18</v>
      </c>
    </row>
    <row r="142" spans="1:11" x14ac:dyDescent="0.2">
      <c r="A142" s="1" t="s">
        <v>640</v>
      </c>
      <c r="B142" s="1" t="s">
        <v>641</v>
      </c>
      <c r="C142" s="2" t="str">
        <f t="shared" si="109"/>
        <v>นราธิวาส</v>
      </c>
      <c r="D142" s="1" t="s">
        <v>633</v>
      </c>
      <c r="E142" s="1" t="s">
        <v>22</v>
      </c>
      <c r="F142" s="1" t="s">
        <v>638</v>
      </c>
      <c r="G142" s="2" t="str">
        <f>HYPERLINK("https://www.google.com/url?q=https%3A%2F%2Fdrive.google.com%2Ffile%2Fd%2F1poNy3QJG1kN1SKVHvzJle7rqoPGoiou0%2Fview%3Fusp%3Ddrive_link", "สภาพชำรุด")</f>
        <v>สภาพชำรุด</v>
      </c>
      <c r="H142" s="2" t="str">
        <f t="shared" si="114"/>
        <v/>
      </c>
      <c r="I142" s="1" t="s">
        <v>561</v>
      </c>
      <c r="J142" s="1" t="s">
        <v>642</v>
      </c>
      <c r="K142" s="1" t="s">
        <v>18</v>
      </c>
    </row>
    <row r="143" spans="1:11" x14ac:dyDescent="0.2">
      <c r="A143" s="1" t="s">
        <v>643</v>
      </c>
      <c r="B143" s="1" t="s">
        <v>644</v>
      </c>
      <c r="C143" s="2" t="str">
        <f t="shared" si="109"/>
        <v>นราธิวาส</v>
      </c>
      <c r="D143" s="1" t="s">
        <v>565</v>
      </c>
      <c r="E143" s="1" t="s">
        <v>22</v>
      </c>
      <c r="F143" s="1" t="s">
        <v>638</v>
      </c>
      <c r="G143" s="2" t="str">
        <f>HYPERLINK("https://www.google.com/url?q=https%3A%2F%2Fdrive.google.com%2Ffile%2Fd%2F1QwfInJgheR_AuuAJPyKDl54iNJPUHLs5%2Fview%3Fusp%3Ddrive_link", "สภาพสมบูรณ์")</f>
        <v>สภาพสมบูรณ์</v>
      </c>
      <c r="H143" s="2" t="str">
        <f t="shared" si="114"/>
        <v/>
      </c>
      <c r="I143" s="1" t="s">
        <v>645</v>
      </c>
      <c r="J143" s="1" t="s">
        <v>646</v>
      </c>
      <c r="K143" s="1" t="s">
        <v>18</v>
      </c>
    </row>
    <row r="144" spans="1:11" x14ac:dyDescent="0.2">
      <c r="A144" s="1" t="s">
        <v>647</v>
      </c>
      <c r="B144" s="1" t="s">
        <v>648</v>
      </c>
      <c r="C144" s="2" t="str">
        <f t="shared" si="109"/>
        <v>นราธิวาส</v>
      </c>
      <c r="D144" s="1" t="s">
        <v>649</v>
      </c>
      <c r="E144" s="1" t="s">
        <v>22</v>
      </c>
      <c r="F144" s="1" t="s">
        <v>638</v>
      </c>
      <c r="G144" s="2" t="str">
        <f>HYPERLINK("https://www.google.com/url?q=https%3A%2F%2Fdrive.google.com%2Ffile%2Fd%2F1SQB4PiIlRElXqWoa1_7kk7IA82fJkxuO%2Fview%3Fusp%3Ddrive_link", "สภาพสมบูรณ์")</f>
        <v>สภาพสมบูรณ์</v>
      </c>
      <c r="H144" s="2" t="str">
        <f t="shared" si="114"/>
        <v/>
      </c>
      <c r="I144" s="1" t="s">
        <v>650</v>
      </c>
      <c r="J144" s="1" t="s">
        <v>651</v>
      </c>
      <c r="K144" s="1" t="s">
        <v>18</v>
      </c>
    </row>
    <row r="145" spans="1:11" x14ac:dyDescent="0.2">
      <c r="A145" s="1" t="s">
        <v>652</v>
      </c>
      <c r="B145" s="1" t="s">
        <v>653</v>
      </c>
      <c r="C145" s="2" t="str">
        <f t="shared" si="109"/>
        <v>นราธิวาส</v>
      </c>
      <c r="D145" s="1" t="s">
        <v>596</v>
      </c>
      <c r="E145" s="1" t="s">
        <v>22</v>
      </c>
      <c r="F145" s="1" t="s">
        <v>654</v>
      </c>
      <c r="G145" s="2" t="str">
        <f t="shared" ref="G145:H145" si="115">HYPERLINK("https://www.google.com/url?q=http%3A%2F%2Fnull", "")</f>
        <v/>
      </c>
      <c r="H145" s="2" t="str">
        <f t="shared" si="115"/>
        <v/>
      </c>
      <c r="I145" s="1" t="s">
        <v>655</v>
      </c>
      <c r="J145" s="1" t="s">
        <v>656</v>
      </c>
      <c r="K145" s="1" t="s">
        <v>18</v>
      </c>
    </row>
    <row r="146" spans="1:11" x14ac:dyDescent="0.2">
      <c r="A146" s="1" t="s">
        <v>657</v>
      </c>
      <c r="B146" s="1" t="s">
        <v>658</v>
      </c>
      <c r="C146" s="2" t="str">
        <f t="shared" si="109"/>
        <v>นราธิวาส</v>
      </c>
      <c r="D146" s="1" t="s">
        <v>659</v>
      </c>
      <c r="E146" s="1" t="s">
        <v>22</v>
      </c>
      <c r="F146" s="1" t="s">
        <v>660</v>
      </c>
      <c r="G146" s="2" t="str">
        <f t="shared" ref="G146:H146" si="116">HYPERLINK("https://www.google.com/url?q=http%3A%2F%2Fnull", "")</f>
        <v/>
      </c>
      <c r="H146" s="2" t="str">
        <f t="shared" si="116"/>
        <v/>
      </c>
      <c r="I146" s="1" t="s">
        <v>661</v>
      </c>
      <c r="J146" s="1" t="s">
        <v>662</v>
      </c>
      <c r="K146" s="1" t="s">
        <v>18</v>
      </c>
    </row>
    <row r="147" spans="1:11" x14ac:dyDescent="0.2">
      <c r="A147" s="1" t="s">
        <v>663</v>
      </c>
      <c r="B147" s="1" t="s">
        <v>664</v>
      </c>
      <c r="C147" s="2" t="str">
        <f t="shared" si="109"/>
        <v>นราธิวาส</v>
      </c>
      <c r="D147" s="1" t="s">
        <v>659</v>
      </c>
      <c r="E147" s="1" t="s">
        <v>22</v>
      </c>
      <c r="F147" s="1" t="s">
        <v>660</v>
      </c>
      <c r="G147" s="2" t="str">
        <f t="shared" ref="G147:H147" si="117">HYPERLINK("https://www.google.com/url?q=http%3A%2F%2Fnull", "")</f>
        <v/>
      </c>
      <c r="H147" s="2" t="str">
        <f t="shared" si="117"/>
        <v/>
      </c>
      <c r="I147" s="1" t="s">
        <v>24</v>
      </c>
      <c r="J147" s="1" t="s">
        <v>665</v>
      </c>
      <c r="K147" s="1" t="s">
        <v>18</v>
      </c>
    </row>
    <row r="148" spans="1:11" x14ac:dyDescent="0.2">
      <c r="A148" s="1" t="s">
        <v>666</v>
      </c>
      <c r="B148" s="1" t="s">
        <v>667</v>
      </c>
      <c r="C148" s="2" t="str">
        <f t="shared" si="109"/>
        <v>นราธิวาส</v>
      </c>
      <c r="D148" s="1" t="s">
        <v>633</v>
      </c>
      <c r="E148" s="1" t="s">
        <v>22</v>
      </c>
      <c r="F148" s="1" t="s">
        <v>668</v>
      </c>
      <c r="G148" s="2" t="str">
        <f>HYPERLINK("https://www.google.com/url?q=https%3A%2F%2Fdrive.google.com%2Ffile%2Fd%2F1IT-y5ZD2iHRbwUL_3mzdRNL-PUJmX_w6%2Fview%3Fusp%3Ddrive_link", "สภาพสมบูรณ์")</f>
        <v>สภาพสมบูรณ์</v>
      </c>
      <c r="H148" s="2" t="str">
        <f t="shared" ref="H148:H151" si="118">HYPERLINK("https://www.google.com/url?q=http%3A%2F%2Fnull", "")</f>
        <v/>
      </c>
      <c r="I148" s="1" t="s">
        <v>561</v>
      </c>
      <c r="J148" s="1" t="s">
        <v>669</v>
      </c>
      <c r="K148" s="1" t="s">
        <v>18</v>
      </c>
    </row>
    <row r="149" spans="1:11" x14ac:dyDescent="0.2">
      <c r="A149" s="1" t="s">
        <v>670</v>
      </c>
      <c r="B149" s="1" t="s">
        <v>671</v>
      </c>
      <c r="C149" s="2" t="str">
        <f t="shared" si="109"/>
        <v>นราธิวาส</v>
      </c>
      <c r="D149" s="1" t="s">
        <v>672</v>
      </c>
      <c r="E149" s="1" t="s">
        <v>22</v>
      </c>
      <c r="F149" s="1" t="s">
        <v>668</v>
      </c>
      <c r="G149" s="2" t="str">
        <f>HYPERLINK("https://www.google.com/url?q=https%3A%2F%2Fdrive.google.com%2Ffile%2Fd%2F1XYspin6VD1LuuDodVoic3_W_nItXQ245%2Fview%3Fusp%3Ddrive_link", "สภาพสมบูรณ์")</f>
        <v>สภาพสมบูรณ์</v>
      </c>
      <c r="H149" s="2" t="str">
        <f t="shared" si="118"/>
        <v/>
      </c>
      <c r="I149" s="1" t="s">
        <v>673</v>
      </c>
      <c r="J149" s="1" t="s">
        <v>674</v>
      </c>
      <c r="K149" s="1" t="s">
        <v>18</v>
      </c>
    </row>
    <row r="150" spans="1:11" x14ac:dyDescent="0.2">
      <c r="A150" s="1" t="s">
        <v>675</v>
      </c>
      <c r="B150" s="1" t="s">
        <v>676</v>
      </c>
      <c r="C150" s="2" t="str">
        <f t="shared" si="109"/>
        <v>นราธิวาส</v>
      </c>
      <c r="D150" s="1" t="s">
        <v>672</v>
      </c>
      <c r="E150" s="1" t="s">
        <v>22</v>
      </c>
      <c r="F150" s="1" t="s">
        <v>47</v>
      </c>
      <c r="G150" s="2" t="str">
        <f>HYPERLINK("https://www.google.com/url?q=https%3A%2F%2Fdrive.google.com%2Ffile%2Fd%2F1WkkXHF4Ce8DpmkdZEEUxljaiuokrSsb3%2Fview%3Fusp%3Ddrive_link", "สภาพสมบูรณ์")</f>
        <v>สภาพสมบูรณ์</v>
      </c>
      <c r="H150" s="2" t="str">
        <f t="shared" si="118"/>
        <v/>
      </c>
      <c r="I150" s="1" t="s">
        <v>677</v>
      </c>
      <c r="J150" s="1" t="s">
        <v>678</v>
      </c>
      <c r="K150" s="1" t="s">
        <v>18</v>
      </c>
    </row>
    <row r="151" spans="1:11" x14ac:dyDescent="0.2">
      <c r="A151" s="1" t="s">
        <v>679</v>
      </c>
      <c r="B151" s="1" t="s">
        <v>680</v>
      </c>
      <c r="C151" s="2" t="str">
        <f t="shared" si="109"/>
        <v>นราธิวาส</v>
      </c>
      <c r="D151" s="1" t="s">
        <v>672</v>
      </c>
      <c r="E151" s="1" t="s">
        <v>22</v>
      </c>
      <c r="F151" s="1" t="s">
        <v>681</v>
      </c>
      <c r="G151" s="2" t="str">
        <f>HYPERLINK("https://www.google.com/url?q=https%3A%2F%2Fdrive.google.com%2Ffile%2Fd%2F1Kka5sYt9v1M4F0IMlJ__9UcSn4_bvkaI%2Fview%3Fusp%3Ddrive_link", "สภาพสมบูรณ์")</f>
        <v>สภาพสมบูรณ์</v>
      </c>
      <c r="H151" s="2" t="str">
        <f t="shared" si="118"/>
        <v/>
      </c>
      <c r="I151" s="1" t="s">
        <v>682</v>
      </c>
      <c r="J151" s="1" t="s">
        <v>683</v>
      </c>
      <c r="K151" s="1" t="s">
        <v>18</v>
      </c>
    </row>
    <row r="152" spans="1:11" x14ac:dyDescent="0.2">
      <c r="A152" s="1" t="s">
        <v>684</v>
      </c>
      <c r="B152" s="1" t="s">
        <v>685</v>
      </c>
      <c r="C152" s="2" t="str">
        <f t="shared" si="109"/>
        <v>นราธิวาส</v>
      </c>
      <c r="D152" s="1" t="s">
        <v>596</v>
      </c>
      <c r="E152" s="1" t="s">
        <v>22</v>
      </c>
      <c r="F152" s="1" t="s">
        <v>686</v>
      </c>
      <c r="G152" s="2" t="str">
        <f t="shared" ref="G152:H152" si="119">HYPERLINK("https://www.google.com/url?q=http%3A%2F%2Fnull", "")</f>
        <v/>
      </c>
      <c r="H152" s="2" t="str">
        <f t="shared" si="119"/>
        <v/>
      </c>
      <c r="I152" s="1" t="s">
        <v>687</v>
      </c>
      <c r="J152" s="1" t="s">
        <v>688</v>
      </c>
      <c r="K152" s="1" t="s">
        <v>18</v>
      </c>
    </row>
    <row r="153" spans="1:11" x14ac:dyDescent="0.2">
      <c r="A153" s="1" t="s">
        <v>689</v>
      </c>
      <c r="B153" s="1" t="s">
        <v>690</v>
      </c>
      <c r="C153" s="2" t="str">
        <f t="shared" si="109"/>
        <v>นราธิวาส</v>
      </c>
      <c r="D153" s="1" t="s">
        <v>633</v>
      </c>
      <c r="E153" s="1" t="s">
        <v>22</v>
      </c>
      <c r="F153" s="1" t="s">
        <v>691</v>
      </c>
      <c r="G153" s="2" t="str">
        <f t="shared" ref="G153:H153" si="120">HYPERLINK("https://www.google.com/url?q=http%3A%2F%2Fnull", "")</f>
        <v/>
      </c>
      <c r="H153" s="2" t="str">
        <f t="shared" si="120"/>
        <v/>
      </c>
      <c r="I153" s="1" t="s">
        <v>692</v>
      </c>
      <c r="J153" s="1" t="s">
        <v>693</v>
      </c>
      <c r="K153" s="1" t="s">
        <v>18</v>
      </c>
    </row>
    <row r="154" spans="1:11" x14ac:dyDescent="0.2">
      <c r="A154" s="1" t="s">
        <v>694</v>
      </c>
      <c r="B154" s="1" t="s">
        <v>695</v>
      </c>
      <c r="C154" s="2" t="str">
        <f t="shared" si="109"/>
        <v>นราธิวาส</v>
      </c>
      <c r="D154" s="1" t="s">
        <v>620</v>
      </c>
      <c r="E154" s="1" t="s">
        <v>22</v>
      </c>
      <c r="F154" s="1" t="s">
        <v>696</v>
      </c>
      <c r="G154" s="2" t="str">
        <f>HYPERLINK("https://www.google.com/url?q=https%3A%2F%2Fdrive.google.com%2Ffile%2Fd%2F1EN_x5zM-_t6DWSLAQTdx_-wHc5C3mH1n%2Fview%3Fusp%3Ddrive_link", "สภาพสมบูรณ์")</f>
        <v>สภาพสมบูรณ์</v>
      </c>
      <c r="H154" s="2" t="str">
        <f t="shared" ref="H154:H156" si="121">HYPERLINK("https://www.google.com/url?q=http%3A%2F%2Fnull", "")</f>
        <v/>
      </c>
      <c r="I154" s="1" t="s">
        <v>697</v>
      </c>
      <c r="J154" s="1" t="s">
        <v>698</v>
      </c>
      <c r="K154" s="1" t="s">
        <v>18</v>
      </c>
    </row>
    <row r="155" spans="1:11" x14ac:dyDescent="0.2">
      <c r="A155" s="1" t="s">
        <v>699</v>
      </c>
      <c r="B155" s="1" t="s">
        <v>700</v>
      </c>
      <c r="C155" s="2" t="str">
        <f t="shared" si="109"/>
        <v>นราธิวาส</v>
      </c>
      <c r="D155" s="1" t="s">
        <v>672</v>
      </c>
      <c r="E155" s="1" t="s">
        <v>22</v>
      </c>
      <c r="F155" s="1" t="s">
        <v>701</v>
      </c>
      <c r="G155" s="2" t="str">
        <f>HYPERLINK("https://www.google.com/url?q=https%3A%2F%2Fdrive.google.com%2Ffile%2Fd%2F1U6p1UqFGjuuGsLkO1lwruqyQ7jPKf4a7%2Fview%3Fusp%3Ddrive_link", "สภาพสมบูรณ์")</f>
        <v>สภาพสมบูรณ์</v>
      </c>
      <c r="H155" s="2" t="str">
        <f t="shared" si="121"/>
        <v/>
      </c>
      <c r="I155" s="1" t="s">
        <v>702</v>
      </c>
      <c r="J155" s="1" t="s">
        <v>703</v>
      </c>
      <c r="K155" s="1" t="s">
        <v>18</v>
      </c>
    </row>
    <row r="156" spans="1:11" x14ac:dyDescent="0.2">
      <c r="A156" s="1" t="s">
        <v>704</v>
      </c>
      <c r="B156" s="1" t="s">
        <v>705</v>
      </c>
      <c r="C156" s="2" t="str">
        <f t="shared" si="109"/>
        <v>นราธิวาส</v>
      </c>
      <c r="D156" s="1" t="s">
        <v>706</v>
      </c>
      <c r="E156" s="1" t="s">
        <v>22</v>
      </c>
      <c r="F156" s="1" t="s">
        <v>707</v>
      </c>
      <c r="G156" s="2" t="str">
        <f>HYPERLINK("https://www.google.com/url?q=https%3A%2F%2Fdrive.google.com%2Ffile%2Fd%2F1TXb9UU5_Bu4b9FoBsLC0OM2bEjfaJK4N%2Fview%3Fusp%3Ddrive_link", "สภาพสมบูรณ์")</f>
        <v>สภาพสมบูรณ์</v>
      </c>
      <c r="H156" s="2" t="str">
        <f t="shared" si="121"/>
        <v/>
      </c>
      <c r="I156" s="1" t="s">
        <v>708</v>
      </c>
      <c r="J156" s="1" t="s">
        <v>709</v>
      </c>
      <c r="K156" s="1" t="s">
        <v>18</v>
      </c>
    </row>
    <row r="157" spans="1:11" x14ac:dyDescent="0.2">
      <c r="A157" s="1" t="s">
        <v>710</v>
      </c>
      <c r="B157" s="1" t="s">
        <v>711</v>
      </c>
      <c r="C157" s="2" t="str">
        <f t="shared" si="109"/>
        <v>นราธิวาส</v>
      </c>
      <c r="D157" s="1" t="s">
        <v>633</v>
      </c>
      <c r="E157" s="1" t="s">
        <v>22</v>
      </c>
      <c r="F157" s="1" t="s">
        <v>712</v>
      </c>
      <c r="G157" s="2" t="str">
        <f t="shared" ref="G157:H157" si="122">HYPERLINK("https://www.google.com/url?q=http%3A%2F%2Fnull", "")</f>
        <v/>
      </c>
      <c r="H157" s="2" t="str">
        <f t="shared" si="122"/>
        <v/>
      </c>
      <c r="I157" s="1" t="s">
        <v>713</v>
      </c>
      <c r="J157" s="1" t="s">
        <v>714</v>
      </c>
      <c r="K157" s="1" t="s">
        <v>18</v>
      </c>
    </row>
    <row r="158" spans="1:11" x14ac:dyDescent="0.2">
      <c r="A158" s="1" t="s">
        <v>715</v>
      </c>
      <c r="B158" s="1" t="s">
        <v>716</v>
      </c>
      <c r="C158" s="2" t="str">
        <f t="shared" si="109"/>
        <v>นราธิวาส</v>
      </c>
      <c r="D158" s="1" t="s">
        <v>706</v>
      </c>
      <c r="E158" s="1" t="s">
        <v>22</v>
      </c>
      <c r="F158" s="1" t="s">
        <v>717</v>
      </c>
      <c r="G158" s="2" t="str">
        <f>HYPERLINK("https://www.google.com/url?q=https%3A%2F%2Fdrive.google.com%2Ffile%2Fd%2F1-mS4DtgertnJi7uskcLdyk3-Mjm8cMsB%2Fview%3Fusp%3Ddrive_link", "สภาพสมบูรณ์")</f>
        <v>สภาพสมบูรณ์</v>
      </c>
      <c r="H158" s="2" t="str">
        <f t="shared" ref="H158:H160" si="123">HYPERLINK("https://www.google.com/url?q=http%3A%2F%2Fnull", "")</f>
        <v/>
      </c>
      <c r="I158" s="1" t="s">
        <v>718</v>
      </c>
      <c r="J158" s="1" t="s">
        <v>719</v>
      </c>
      <c r="K158" s="1" t="s">
        <v>18</v>
      </c>
    </row>
    <row r="159" spans="1:11" x14ac:dyDescent="0.2">
      <c r="A159" s="1" t="s">
        <v>720</v>
      </c>
      <c r="B159" s="1" t="s">
        <v>721</v>
      </c>
      <c r="C159" s="2" t="str">
        <f t="shared" si="109"/>
        <v>นราธิวาส</v>
      </c>
      <c r="D159" s="1" t="s">
        <v>633</v>
      </c>
      <c r="E159" s="1" t="s">
        <v>22</v>
      </c>
      <c r="F159" s="1" t="s">
        <v>717</v>
      </c>
      <c r="G159" s="2" t="str">
        <f>HYPERLINK("https://www.google.com/url?q=https%3A%2F%2Fdrive.google.com%2Ffile%2Fd%2F1SpnsijBsAr_Tp3fLP0atyowe2dmmGrmn%2Fview%3Fusp%3Ddrive_link", "สภาพสมบูรณ์")</f>
        <v>สภาพสมบูรณ์</v>
      </c>
      <c r="H159" s="2" t="str">
        <f t="shared" si="123"/>
        <v/>
      </c>
      <c r="I159" s="1" t="s">
        <v>722</v>
      </c>
      <c r="J159" s="1" t="s">
        <v>723</v>
      </c>
      <c r="K159" s="1" t="s">
        <v>18</v>
      </c>
    </row>
    <row r="160" spans="1:11" x14ac:dyDescent="0.2">
      <c r="A160" s="1" t="s">
        <v>724</v>
      </c>
      <c r="B160" s="1" t="s">
        <v>725</v>
      </c>
      <c r="C160" s="2" t="str">
        <f t="shared" si="109"/>
        <v>นราธิวาส</v>
      </c>
      <c r="D160" s="1" t="s">
        <v>726</v>
      </c>
      <c r="E160" s="1" t="s">
        <v>22</v>
      </c>
      <c r="F160" s="1" t="s">
        <v>727</v>
      </c>
      <c r="G160" s="2" t="str">
        <f>HYPERLINK("https://www.google.com/url?q=https%3A%2F%2Fdrive.google.com%2Ffile%2Fd%2F18lgVxdZViq7oQEc-G0uPyw1EThEGD2H5%2Fview%3Fusp%3Ddrive_link", "สภาพสมบูรณ์")</f>
        <v>สภาพสมบูรณ์</v>
      </c>
      <c r="H160" s="2" t="str">
        <f t="shared" si="123"/>
        <v/>
      </c>
      <c r="I160" s="1" t="s">
        <v>728</v>
      </c>
      <c r="J160" s="1" t="s">
        <v>729</v>
      </c>
      <c r="K160" s="1" t="s">
        <v>18</v>
      </c>
    </row>
    <row r="161" spans="1:11" x14ac:dyDescent="0.2">
      <c r="A161" s="1" t="s">
        <v>730</v>
      </c>
      <c r="B161" s="1" t="s">
        <v>731</v>
      </c>
      <c r="C161" s="2" t="str">
        <f t="shared" si="109"/>
        <v>นราธิวาส</v>
      </c>
      <c r="D161" s="1" t="s">
        <v>672</v>
      </c>
      <c r="E161" s="1" t="s">
        <v>22</v>
      </c>
      <c r="F161" s="1" t="s">
        <v>727</v>
      </c>
      <c r="G161" s="2" t="str">
        <f t="shared" ref="G161:H161" si="124">HYPERLINK("https://www.google.com/url?q=http%3A%2F%2Fnull", "")</f>
        <v/>
      </c>
      <c r="H161" s="2" t="str">
        <f t="shared" si="124"/>
        <v/>
      </c>
      <c r="I161" s="1" t="s">
        <v>732</v>
      </c>
      <c r="J161" s="1" t="s">
        <v>733</v>
      </c>
      <c r="K161" s="1" t="s">
        <v>18</v>
      </c>
    </row>
    <row r="162" spans="1:11" x14ac:dyDescent="0.2">
      <c r="A162" s="1" t="s">
        <v>734</v>
      </c>
      <c r="B162" s="1" t="s">
        <v>735</v>
      </c>
      <c r="C162" s="2" t="str">
        <f t="shared" si="109"/>
        <v>นราธิวาส</v>
      </c>
      <c r="D162" s="1" t="s">
        <v>596</v>
      </c>
      <c r="E162" s="1" t="s">
        <v>22</v>
      </c>
      <c r="F162" s="1" t="s">
        <v>47</v>
      </c>
      <c r="G162" s="2" t="str">
        <f t="shared" ref="G162:H162" si="125">HYPERLINK("https://www.google.com/url?q=http%3A%2F%2Fnull", "")</f>
        <v/>
      </c>
      <c r="H162" s="2" t="str">
        <f t="shared" si="125"/>
        <v/>
      </c>
      <c r="I162" s="1" t="s">
        <v>736</v>
      </c>
      <c r="J162" s="1" t="s">
        <v>737</v>
      </c>
      <c r="K162" s="1" t="s">
        <v>18</v>
      </c>
    </row>
    <row r="163" spans="1:11" x14ac:dyDescent="0.2">
      <c r="A163" s="1" t="s">
        <v>738</v>
      </c>
      <c r="B163" s="1" t="s">
        <v>739</v>
      </c>
      <c r="C163" s="2" t="str">
        <f t="shared" si="109"/>
        <v>นราธิวาส</v>
      </c>
      <c r="D163" s="1" t="s">
        <v>596</v>
      </c>
      <c r="E163" s="1" t="s">
        <v>22</v>
      </c>
      <c r="F163" s="1" t="s">
        <v>47</v>
      </c>
      <c r="G163" s="2" t="str">
        <f t="shared" ref="G163:H163" si="126">HYPERLINK("https://www.google.com/url?q=http%3A%2F%2Fnull", "")</f>
        <v/>
      </c>
      <c r="H163" s="2" t="str">
        <f t="shared" si="126"/>
        <v/>
      </c>
      <c r="I163" s="1" t="s">
        <v>740</v>
      </c>
      <c r="J163" s="1" t="s">
        <v>741</v>
      </c>
      <c r="K163" s="1" t="s">
        <v>18</v>
      </c>
    </row>
    <row r="164" spans="1:11" x14ac:dyDescent="0.2">
      <c r="A164" s="1" t="s">
        <v>742</v>
      </c>
      <c r="B164" s="1" t="s">
        <v>743</v>
      </c>
      <c r="C164" s="2" t="str">
        <f t="shared" si="109"/>
        <v>นราธิวาส</v>
      </c>
      <c r="D164" s="1" t="s">
        <v>659</v>
      </c>
      <c r="E164" s="1" t="s">
        <v>744</v>
      </c>
      <c r="F164" s="1" t="s">
        <v>745</v>
      </c>
      <c r="G164" s="2" t="str">
        <f t="shared" ref="G164:H164" si="127">HYPERLINK("https://www.google.com/url?q=http%3A%2F%2Fnull", "")</f>
        <v/>
      </c>
      <c r="H164" s="2" t="str">
        <f t="shared" si="127"/>
        <v/>
      </c>
      <c r="I164" s="1" t="s">
        <v>746</v>
      </c>
      <c r="J164" s="1" t="s">
        <v>47</v>
      </c>
      <c r="K164" s="1" t="s">
        <v>747</v>
      </c>
    </row>
    <row r="165" spans="1:11" x14ac:dyDescent="0.2">
      <c r="A165" s="1" t="s">
        <v>748</v>
      </c>
      <c r="B165" s="1" t="s">
        <v>749</v>
      </c>
      <c r="C165" s="2" t="str">
        <f t="shared" si="109"/>
        <v>นราธิวาส</v>
      </c>
      <c r="D165" s="1" t="s">
        <v>659</v>
      </c>
      <c r="E165" s="1" t="s">
        <v>744</v>
      </c>
      <c r="F165" s="1" t="s">
        <v>602</v>
      </c>
      <c r="G165" s="2" t="str">
        <f t="shared" ref="G165:H165" si="128">HYPERLINK("https://www.google.com/url?q=http%3A%2F%2Fnull", "")</f>
        <v/>
      </c>
      <c r="H165" s="2" t="str">
        <f t="shared" si="128"/>
        <v/>
      </c>
      <c r="I165" s="1" t="s">
        <v>750</v>
      </c>
      <c r="J165" s="1" t="s">
        <v>47</v>
      </c>
      <c r="K165" s="1" t="s">
        <v>751</v>
      </c>
    </row>
    <row r="166" spans="1:11" x14ac:dyDescent="0.2">
      <c r="A166" s="1" t="s">
        <v>752</v>
      </c>
      <c r="B166" s="1" t="s">
        <v>753</v>
      </c>
      <c r="C166" s="2" t="str">
        <f t="shared" si="109"/>
        <v>นราธิวาส</v>
      </c>
      <c r="D166" s="1" t="s">
        <v>754</v>
      </c>
      <c r="E166" s="1" t="s">
        <v>22</v>
      </c>
      <c r="F166" s="1" t="s">
        <v>755</v>
      </c>
      <c r="G166" s="2" t="str">
        <f>HYPERLINK("https://www.google.com/url?q=https%3A%2F%2Fdrive.google.com%2Ffile%2Fd%2F1vpx9AiFxdrOYI8vaofdsn-M44qrVIw5W%2Fview%3Fusp%3Ddrive_link", "สภาพสมบูรณ์")</f>
        <v>สภาพสมบูรณ์</v>
      </c>
      <c r="H166" s="2" t="str">
        <f>HYPERLINK("https://www.google.com/url?q=http%3A%2F%2Fnull", "")</f>
        <v/>
      </c>
      <c r="I166" s="1" t="s">
        <v>756</v>
      </c>
      <c r="J166" s="1" t="s">
        <v>47</v>
      </c>
      <c r="K166" s="1" t="s">
        <v>757</v>
      </c>
    </row>
    <row r="167" spans="1:11" x14ac:dyDescent="0.2">
      <c r="A167" s="1" t="s">
        <v>758</v>
      </c>
      <c r="B167" s="1" t="s">
        <v>759</v>
      </c>
      <c r="C167" s="2" t="str">
        <f t="shared" si="109"/>
        <v>นราธิวาส</v>
      </c>
      <c r="D167" s="1" t="s">
        <v>47</v>
      </c>
      <c r="E167" s="1" t="s">
        <v>22</v>
      </c>
      <c r="F167" s="1" t="s">
        <v>760</v>
      </c>
      <c r="G167" s="2" t="str">
        <f t="shared" ref="G167:H167" si="129">HYPERLINK("https://www.google.com/url?q=http%3A%2F%2Fnull", "")</f>
        <v/>
      </c>
      <c r="H167" s="2" t="str">
        <f t="shared" si="129"/>
        <v/>
      </c>
      <c r="I167" s="1" t="s">
        <v>761</v>
      </c>
      <c r="J167" s="1" t="s">
        <v>47</v>
      </c>
      <c r="K167" s="1" t="s">
        <v>762</v>
      </c>
    </row>
    <row r="168" spans="1:11" x14ac:dyDescent="0.2">
      <c r="A168" s="1" t="s">
        <v>763</v>
      </c>
      <c r="B168" s="1" t="s">
        <v>764</v>
      </c>
      <c r="C168" s="2" t="str">
        <f t="shared" si="109"/>
        <v>นราธิวาส</v>
      </c>
      <c r="D168" s="1" t="s">
        <v>659</v>
      </c>
      <c r="E168" s="1" t="s">
        <v>22</v>
      </c>
      <c r="F168" s="1" t="s">
        <v>765</v>
      </c>
      <c r="G168" s="2" t="str">
        <f t="shared" ref="G168:H168" si="130">HYPERLINK("https://www.google.com/url?q=http%3A%2F%2Fnull", "")</f>
        <v/>
      </c>
      <c r="H168" s="2" t="str">
        <f t="shared" si="130"/>
        <v/>
      </c>
      <c r="I168" s="1" t="s">
        <v>766</v>
      </c>
      <c r="J168" s="1" t="s">
        <v>47</v>
      </c>
      <c r="K168" s="1" t="s">
        <v>767</v>
      </c>
    </row>
    <row r="169" spans="1:11" x14ac:dyDescent="0.2">
      <c r="A169" s="1" t="s">
        <v>768</v>
      </c>
      <c r="B169" s="1" t="s">
        <v>769</v>
      </c>
      <c r="C169" s="2" t="str">
        <f t="shared" si="109"/>
        <v>นราธิวาส</v>
      </c>
      <c r="D169" s="1" t="s">
        <v>620</v>
      </c>
      <c r="E169" s="1" t="s">
        <v>22</v>
      </c>
      <c r="F169" s="1" t="s">
        <v>580</v>
      </c>
      <c r="G169" s="2" t="str">
        <f t="shared" ref="G169:H169" si="131">HYPERLINK("https://www.google.com/url?q=http%3A%2F%2Fnull", "")</f>
        <v/>
      </c>
      <c r="H169" s="2" t="str">
        <f t="shared" si="131"/>
        <v/>
      </c>
      <c r="I169" s="1" t="s">
        <v>770</v>
      </c>
      <c r="J169" s="1" t="s">
        <v>47</v>
      </c>
      <c r="K169" s="1" t="s">
        <v>94</v>
      </c>
    </row>
    <row r="170" spans="1:11" x14ac:dyDescent="0.2">
      <c r="A170" s="1" t="s">
        <v>771</v>
      </c>
      <c r="B170" s="1" t="s">
        <v>772</v>
      </c>
      <c r="C170" s="2" t="str">
        <f t="shared" si="109"/>
        <v>นราธิวาส</v>
      </c>
      <c r="D170" s="1" t="s">
        <v>659</v>
      </c>
      <c r="E170" s="1" t="s">
        <v>22</v>
      </c>
      <c r="F170" s="1" t="s">
        <v>773</v>
      </c>
      <c r="G170" s="2" t="str">
        <f t="shared" ref="G170:H170" si="132">HYPERLINK("https://www.google.com/url?q=http%3A%2F%2Fnull", "")</f>
        <v/>
      </c>
      <c r="H170" s="2" t="str">
        <f t="shared" si="132"/>
        <v/>
      </c>
      <c r="I170" s="1" t="s">
        <v>774</v>
      </c>
      <c r="J170" s="1" t="s">
        <v>47</v>
      </c>
      <c r="K170" s="1" t="s">
        <v>44</v>
      </c>
    </row>
    <row r="171" spans="1:11" x14ac:dyDescent="0.2">
      <c r="A171" s="1" t="s">
        <v>775</v>
      </c>
      <c r="B171" s="1" t="s">
        <v>776</v>
      </c>
      <c r="C171" s="2" t="str">
        <f t="shared" si="109"/>
        <v>นราธิวาส</v>
      </c>
      <c r="D171" s="1" t="s">
        <v>596</v>
      </c>
      <c r="E171" s="1" t="s">
        <v>22</v>
      </c>
      <c r="F171" s="1" t="s">
        <v>777</v>
      </c>
      <c r="G171" s="2" t="str">
        <f t="shared" ref="G171:H171" si="133">HYPERLINK("https://www.google.com/url?q=http%3A%2F%2Fnull", "")</f>
        <v/>
      </c>
      <c r="H171" s="2" t="str">
        <f t="shared" si="133"/>
        <v/>
      </c>
      <c r="I171" s="1" t="s">
        <v>778</v>
      </c>
      <c r="J171" s="1" t="s">
        <v>47</v>
      </c>
      <c r="K171" s="1" t="s">
        <v>779</v>
      </c>
    </row>
    <row r="172" spans="1:11" x14ac:dyDescent="0.2">
      <c r="A172" s="1" t="s">
        <v>780</v>
      </c>
      <c r="B172" s="1" t="s">
        <v>781</v>
      </c>
      <c r="C172" s="2" t="str">
        <f t="shared" si="109"/>
        <v>นราธิวาส</v>
      </c>
      <c r="D172" s="1" t="s">
        <v>672</v>
      </c>
      <c r="E172" s="1" t="s">
        <v>22</v>
      </c>
      <c r="F172" s="1" t="s">
        <v>777</v>
      </c>
      <c r="G172" s="2" t="str">
        <f t="shared" ref="G172:H172" si="134">HYPERLINK("https://www.google.com/url?q=http%3A%2F%2Fnull", "")</f>
        <v/>
      </c>
      <c r="H172" s="2" t="str">
        <f t="shared" si="134"/>
        <v/>
      </c>
      <c r="I172" s="1" t="s">
        <v>782</v>
      </c>
      <c r="J172" s="1" t="s">
        <v>47</v>
      </c>
      <c r="K172" s="1" t="s">
        <v>783</v>
      </c>
    </row>
    <row r="173" spans="1:11" x14ac:dyDescent="0.2">
      <c r="A173" s="1" t="s">
        <v>784</v>
      </c>
      <c r="B173" s="1" t="s">
        <v>785</v>
      </c>
      <c r="C173" s="2" t="str">
        <f t="shared" si="109"/>
        <v>นราธิวาส</v>
      </c>
      <c r="D173" s="1" t="s">
        <v>596</v>
      </c>
      <c r="E173" s="1" t="s">
        <v>22</v>
      </c>
      <c r="F173" s="1" t="s">
        <v>686</v>
      </c>
      <c r="G173" s="2" t="str">
        <f t="shared" ref="G173:H173" si="135">HYPERLINK("https://www.google.com/url?q=http%3A%2F%2Fnull", "")</f>
        <v/>
      </c>
      <c r="H173" s="2" t="str">
        <f t="shared" si="135"/>
        <v/>
      </c>
      <c r="I173" s="1" t="s">
        <v>786</v>
      </c>
      <c r="J173" s="1" t="s">
        <v>47</v>
      </c>
      <c r="K173" s="1" t="s">
        <v>787</v>
      </c>
    </row>
    <row r="174" spans="1:11" x14ac:dyDescent="0.2">
      <c r="A174" s="1" t="s">
        <v>788</v>
      </c>
      <c r="B174" s="1" t="s">
        <v>789</v>
      </c>
      <c r="C174" s="2" t="str">
        <f t="shared" si="109"/>
        <v>นราธิวาส</v>
      </c>
      <c r="D174" s="1" t="s">
        <v>706</v>
      </c>
      <c r="E174" s="1" t="s">
        <v>22</v>
      </c>
      <c r="F174" s="1" t="s">
        <v>707</v>
      </c>
      <c r="G174" s="2" t="str">
        <f t="shared" ref="G174:H174" si="136">HYPERLINK("https://www.google.com/url?q=http%3A%2F%2Fnull", "")</f>
        <v/>
      </c>
      <c r="H174" s="2" t="str">
        <f t="shared" si="136"/>
        <v/>
      </c>
      <c r="I174" s="1" t="s">
        <v>790</v>
      </c>
      <c r="J174" s="1" t="s">
        <v>47</v>
      </c>
      <c r="K174" s="1" t="s">
        <v>783</v>
      </c>
    </row>
    <row r="175" spans="1:11" x14ac:dyDescent="0.2">
      <c r="A175" s="1" t="s">
        <v>791</v>
      </c>
      <c r="B175" s="1" t="s">
        <v>792</v>
      </c>
      <c r="C175" s="2" t="str">
        <f t="shared" si="109"/>
        <v>นราธิวาส</v>
      </c>
      <c r="D175" s="1" t="s">
        <v>633</v>
      </c>
      <c r="E175" s="1" t="s">
        <v>22</v>
      </c>
      <c r="F175" s="1" t="s">
        <v>712</v>
      </c>
      <c r="G175" s="2" t="str">
        <f t="shared" ref="G175:H175" si="137">HYPERLINK("https://www.google.com/url?q=http%3A%2F%2Fnull", "")</f>
        <v/>
      </c>
      <c r="H175" s="2" t="str">
        <f t="shared" si="137"/>
        <v/>
      </c>
      <c r="I175" s="1" t="s">
        <v>778</v>
      </c>
      <c r="J175" s="1" t="s">
        <v>47</v>
      </c>
      <c r="K175" s="1" t="s">
        <v>793</v>
      </c>
    </row>
    <row r="176" spans="1:11" x14ac:dyDescent="0.2">
      <c r="A176" s="1" t="s">
        <v>794</v>
      </c>
      <c r="B176" s="1" t="s">
        <v>795</v>
      </c>
      <c r="C176" s="2" t="str">
        <f t="shared" si="109"/>
        <v>นราธิวาส</v>
      </c>
      <c r="D176" s="1" t="s">
        <v>620</v>
      </c>
      <c r="E176" s="1" t="s">
        <v>22</v>
      </c>
      <c r="F176" s="1" t="s">
        <v>712</v>
      </c>
      <c r="G176" s="2" t="str">
        <f>HYPERLINK("https://www.google.com/url?q=https%3A%2F%2Fdrive.google.com%2Ffile%2Fd%2F1VvwwflG9SAjY6K8aayHfpBhrzG_WgNTq%2Fview%3Fusp%3Ddrive_link", "สภาพสมบูรณ์")</f>
        <v>สภาพสมบูรณ์</v>
      </c>
      <c r="H176" s="2" t="str">
        <f>HYPERLINK("https://www.google.com/url?q=http%3A%2F%2Fnull", "")</f>
        <v/>
      </c>
      <c r="I176" s="1" t="s">
        <v>796</v>
      </c>
      <c r="J176" s="1" t="s">
        <v>47</v>
      </c>
      <c r="K176" s="1" t="s">
        <v>783</v>
      </c>
    </row>
    <row r="177" spans="1:11" x14ac:dyDescent="0.2">
      <c r="A177" s="1" t="s">
        <v>797</v>
      </c>
      <c r="B177" s="1" t="s">
        <v>798</v>
      </c>
      <c r="C177" s="2" t="str">
        <f t="shared" si="109"/>
        <v>นราธิวาส</v>
      </c>
      <c r="D177" s="1" t="s">
        <v>706</v>
      </c>
      <c r="E177" s="1" t="s">
        <v>22</v>
      </c>
      <c r="F177" s="1" t="s">
        <v>717</v>
      </c>
      <c r="G177" s="2" t="str">
        <f t="shared" ref="G177:H177" si="138">HYPERLINK("https://www.google.com/url?q=http%3A%2F%2Fnull", "")</f>
        <v/>
      </c>
      <c r="H177" s="2" t="str">
        <f t="shared" si="138"/>
        <v/>
      </c>
      <c r="I177" s="1" t="s">
        <v>799</v>
      </c>
      <c r="J177" s="1" t="s">
        <v>47</v>
      </c>
      <c r="K177" s="1" t="s">
        <v>783</v>
      </c>
    </row>
    <row r="178" spans="1:11" x14ac:dyDescent="0.2">
      <c r="A178" s="1" t="s">
        <v>800</v>
      </c>
      <c r="B178" s="1" t="s">
        <v>801</v>
      </c>
      <c r="C178" s="2" t="str">
        <f t="shared" si="109"/>
        <v>นราธิวาส</v>
      </c>
      <c r="D178" s="1" t="s">
        <v>633</v>
      </c>
      <c r="E178" s="1" t="s">
        <v>22</v>
      </c>
      <c r="F178" s="1" t="s">
        <v>802</v>
      </c>
      <c r="G178" s="2" t="str">
        <f t="shared" ref="G178:H178" si="139">HYPERLINK("https://www.google.com/url?q=http%3A%2F%2Fnull", "")</f>
        <v/>
      </c>
      <c r="H178" s="2" t="str">
        <f t="shared" si="139"/>
        <v/>
      </c>
      <c r="I178" s="1" t="s">
        <v>803</v>
      </c>
      <c r="J178" s="1" t="s">
        <v>47</v>
      </c>
      <c r="K178" s="1" t="s">
        <v>783</v>
      </c>
    </row>
    <row r="179" spans="1:11" x14ac:dyDescent="0.2">
      <c r="A179" s="1" t="s">
        <v>804</v>
      </c>
      <c r="B179" s="1" t="s">
        <v>805</v>
      </c>
      <c r="C179" s="2" t="str">
        <f t="shared" si="109"/>
        <v>นราธิวาส</v>
      </c>
      <c r="D179" s="1" t="s">
        <v>726</v>
      </c>
      <c r="E179" s="1" t="s">
        <v>22</v>
      </c>
      <c r="F179" s="1" t="s">
        <v>806</v>
      </c>
      <c r="G179" s="2" t="str">
        <f t="shared" ref="G179:H179" si="140">HYPERLINK("https://www.google.com/url?q=http%3A%2F%2Fnull", "")</f>
        <v/>
      </c>
      <c r="H179" s="2" t="str">
        <f t="shared" si="140"/>
        <v/>
      </c>
      <c r="I179" s="1" t="s">
        <v>778</v>
      </c>
      <c r="J179" s="1" t="s">
        <v>47</v>
      </c>
      <c r="K179" s="1" t="s">
        <v>807</v>
      </c>
    </row>
    <row r="180" spans="1:11" x14ac:dyDescent="0.2">
      <c r="A180" s="1" t="s">
        <v>808</v>
      </c>
      <c r="B180" s="1" t="s">
        <v>809</v>
      </c>
      <c r="C180" s="2" t="str">
        <f t="shared" si="109"/>
        <v>นราธิวาส</v>
      </c>
      <c r="D180" s="1" t="s">
        <v>596</v>
      </c>
      <c r="E180" s="1" t="s">
        <v>22</v>
      </c>
      <c r="F180" s="1" t="s">
        <v>47</v>
      </c>
      <c r="G180" s="2" t="str">
        <f t="shared" ref="G180:H180" si="141">HYPERLINK("https://www.google.com/url?q=http%3A%2F%2Fnull", "")</f>
        <v/>
      </c>
      <c r="H180" s="2" t="str">
        <f t="shared" si="141"/>
        <v/>
      </c>
      <c r="I180" s="1" t="s">
        <v>778</v>
      </c>
      <c r="J180" s="1" t="s">
        <v>47</v>
      </c>
      <c r="K180" s="1" t="s">
        <v>810</v>
      </c>
    </row>
    <row r="181" spans="1:11" x14ac:dyDescent="0.2">
      <c r="A181" s="1" t="s">
        <v>811</v>
      </c>
      <c r="B181" s="1" t="s">
        <v>812</v>
      </c>
      <c r="C181" s="2" t="str">
        <f t="shared" si="109"/>
        <v>นราธิวาส</v>
      </c>
      <c r="D181" s="1" t="s">
        <v>596</v>
      </c>
      <c r="E181" s="1" t="s">
        <v>22</v>
      </c>
      <c r="F181" s="1" t="s">
        <v>47</v>
      </c>
      <c r="G181" s="2" t="str">
        <f t="shared" ref="G181:H181" si="142">HYPERLINK("https://www.google.com/url?q=http%3A%2F%2Fnull", "")</f>
        <v/>
      </c>
      <c r="H181" s="2" t="str">
        <f t="shared" si="142"/>
        <v/>
      </c>
      <c r="I181" s="1" t="s">
        <v>813</v>
      </c>
      <c r="J181" s="1" t="s">
        <v>47</v>
      </c>
      <c r="K181" s="1" t="s">
        <v>814</v>
      </c>
    </row>
    <row r="182" spans="1:11" x14ac:dyDescent="0.2">
      <c r="A182" s="1" t="s">
        <v>815</v>
      </c>
      <c r="B182" s="1" t="s">
        <v>816</v>
      </c>
      <c r="C182" s="2" t="str">
        <f t="shared" si="109"/>
        <v>นราธิวาส</v>
      </c>
      <c r="D182" s="1" t="s">
        <v>596</v>
      </c>
      <c r="E182" s="1" t="s">
        <v>22</v>
      </c>
      <c r="F182" s="1" t="s">
        <v>760</v>
      </c>
      <c r="G182" s="2" t="str">
        <f t="shared" ref="G182:H182" si="143">HYPERLINK("https://www.google.com/url?q=http%3A%2F%2Fnull", "")</f>
        <v/>
      </c>
      <c r="H182" s="2" t="str">
        <f t="shared" si="143"/>
        <v/>
      </c>
      <c r="I182" s="1" t="s">
        <v>817</v>
      </c>
      <c r="J182" s="1" t="s">
        <v>47</v>
      </c>
      <c r="K182" s="1" t="s">
        <v>818</v>
      </c>
    </row>
    <row r="183" spans="1:11" x14ac:dyDescent="0.2">
      <c r="A183" s="1" t="s">
        <v>819</v>
      </c>
      <c r="B183" s="1" t="s">
        <v>820</v>
      </c>
      <c r="C183" s="2" t="str">
        <f t="shared" si="109"/>
        <v>นราธิวาส</v>
      </c>
      <c r="D183" s="1" t="s">
        <v>596</v>
      </c>
      <c r="E183" s="1" t="s">
        <v>22</v>
      </c>
      <c r="F183" s="1" t="s">
        <v>47</v>
      </c>
      <c r="G183" s="2" t="str">
        <f t="shared" ref="G183:H183" si="144">HYPERLINK("https://www.google.com/url?q=http%3A%2F%2Fnull", "")</f>
        <v/>
      </c>
      <c r="H183" s="2" t="str">
        <f t="shared" si="144"/>
        <v/>
      </c>
      <c r="I183" s="1" t="s">
        <v>817</v>
      </c>
      <c r="J183" s="1" t="s">
        <v>47</v>
      </c>
      <c r="K183" s="1" t="s">
        <v>818</v>
      </c>
    </row>
    <row r="184" spans="1:11" x14ac:dyDescent="0.2">
      <c r="A184" s="1" t="s">
        <v>821</v>
      </c>
      <c r="B184" s="1" t="s">
        <v>822</v>
      </c>
      <c r="C184" s="2" t="str">
        <f t="shared" si="109"/>
        <v>นราธิวาส</v>
      </c>
      <c r="D184" s="1" t="s">
        <v>659</v>
      </c>
      <c r="E184" s="1" t="s">
        <v>22</v>
      </c>
      <c r="F184" s="1" t="s">
        <v>47</v>
      </c>
      <c r="G184" s="2" t="str">
        <f t="shared" ref="G184:H184" si="145">HYPERLINK("https://www.google.com/url?q=http%3A%2F%2Fnull", "")</f>
        <v/>
      </c>
      <c r="H184" s="2" t="str">
        <f t="shared" si="145"/>
        <v/>
      </c>
      <c r="I184" s="1" t="s">
        <v>817</v>
      </c>
      <c r="J184" s="1" t="s">
        <v>47</v>
      </c>
      <c r="K184" s="1" t="s">
        <v>818</v>
      </c>
    </row>
    <row r="185" spans="1:11" x14ac:dyDescent="0.2">
      <c r="A185" s="1" t="s">
        <v>823</v>
      </c>
      <c r="B185" s="1" t="s">
        <v>824</v>
      </c>
      <c r="C185" s="2" t="str">
        <f t="shared" si="109"/>
        <v>นราธิวาส</v>
      </c>
      <c r="D185" s="1" t="s">
        <v>659</v>
      </c>
      <c r="E185" s="1" t="s">
        <v>22</v>
      </c>
      <c r="F185" s="1" t="s">
        <v>47</v>
      </c>
      <c r="G185" s="2" t="str">
        <f t="shared" ref="G185:H185" si="146">HYPERLINK("https://www.google.com/url?q=http%3A%2F%2Fnull", "")</f>
        <v/>
      </c>
      <c r="H185" s="2" t="str">
        <f t="shared" si="146"/>
        <v/>
      </c>
      <c r="I185" s="1" t="s">
        <v>817</v>
      </c>
      <c r="J185" s="1" t="s">
        <v>47</v>
      </c>
      <c r="K185" s="1" t="s">
        <v>825</v>
      </c>
    </row>
    <row r="186" spans="1:11" x14ac:dyDescent="0.2">
      <c r="A186" s="1" t="s">
        <v>826</v>
      </c>
      <c r="B186" s="1" t="s">
        <v>827</v>
      </c>
      <c r="C186" s="2" t="str">
        <f t="shared" si="109"/>
        <v>นราธิวาส</v>
      </c>
      <c r="D186" s="1" t="s">
        <v>659</v>
      </c>
      <c r="E186" s="1" t="s">
        <v>22</v>
      </c>
      <c r="F186" s="1" t="s">
        <v>47</v>
      </c>
      <c r="G186" s="2" t="str">
        <f t="shared" ref="G186:H186" si="147">HYPERLINK("https://www.google.com/url?q=http%3A%2F%2Fnull", "")</f>
        <v/>
      </c>
      <c r="H186" s="2" t="str">
        <f t="shared" si="147"/>
        <v/>
      </c>
      <c r="I186" s="1" t="s">
        <v>817</v>
      </c>
      <c r="J186" s="1" t="s">
        <v>47</v>
      </c>
      <c r="K186" s="1" t="s">
        <v>825</v>
      </c>
    </row>
    <row r="187" spans="1:11" x14ac:dyDescent="0.2">
      <c r="A187" s="1" t="s">
        <v>828</v>
      </c>
      <c r="B187" s="1" t="s">
        <v>829</v>
      </c>
      <c r="C187" s="2" t="str">
        <f t="shared" si="109"/>
        <v>นราธิวาส</v>
      </c>
      <c r="D187" s="1" t="s">
        <v>659</v>
      </c>
      <c r="E187" s="1" t="s">
        <v>22</v>
      </c>
      <c r="F187" s="1" t="s">
        <v>47</v>
      </c>
      <c r="G187" s="2" t="str">
        <f t="shared" ref="G187:H187" si="148">HYPERLINK("https://www.google.com/url?q=http%3A%2F%2Fnull", "")</f>
        <v/>
      </c>
      <c r="H187" s="2" t="str">
        <f t="shared" si="148"/>
        <v/>
      </c>
      <c r="I187" s="1" t="s">
        <v>817</v>
      </c>
      <c r="J187" s="1" t="s">
        <v>47</v>
      </c>
      <c r="K187" s="1" t="s">
        <v>825</v>
      </c>
    </row>
    <row r="188" spans="1:11" x14ac:dyDescent="0.2">
      <c r="A188" s="1" t="s">
        <v>830</v>
      </c>
      <c r="B188" s="1" t="s">
        <v>831</v>
      </c>
      <c r="C188" s="2" t="str">
        <f t="shared" si="109"/>
        <v>นราธิวาส</v>
      </c>
      <c r="D188" s="1" t="s">
        <v>659</v>
      </c>
      <c r="E188" s="1" t="s">
        <v>22</v>
      </c>
      <c r="F188" s="1" t="s">
        <v>47</v>
      </c>
      <c r="G188" s="2" t="str">
        <f t="shared" ref="G188:H188" si="149">HYPERLINK("https://www.google.com/url?q=http%3A%2F%2Fnull", "")</f>
        <v/>
      </c>
      <c r="H188" s="2" t="str">
        <f t="shared" si="149"/>
        <v/>
      </c>
      <c r="I188" s="1" t="s">
        <v>817</v>
      </c>
      <c r="J188" s="1" t="s">
        <v>47</v>
      </c>
      <c r="K188" s="1" t="s">
        <v>818</v>
      </c>
    </row>
    <row r="189" spans="1:11" x14ac:dyDescent="0.2">
      <c r="A189" s="1" t="s">
        <v>832</v>
      </c>
      <c r="B189" s="1" t="s">
        <v>833</v>
      </c>
      <c r="C189" s="2" t="str">
        <f t="shared" si="109"/>
        <v>นราธิวาส</v>
      </c>
      <c r="D189" s="1" t="s">
        <v>565</v>
      </c>
      <c r="E189" s="1" t="s">
        <v>22</v>
      </c>
      <c r="F189" s="1" t="s">
        <v>47</v>
      </c>
      <c r="G189" s="2" t="str">
        <f t="shared" ref="G189:H189" si="150">HYPERLINK("https://www.google.com/url?q=http%3A%2F%2Fnull", "")</f>
        <v/>
      </c>
      <c r="H189" s="2" t="str">
        <f t="shared" si="150"/>
        <v/>
      </c>
      <c r="I189" s="1" t="s">
        <v>817</v>
      </c>
      <c r="J189" s="1" t="s">
        <v>47</v>
      </c>
      <c r="K189" s="1" t="s">
        <v>834</v>
      </c>
    </row>
    <row r="190" spans="1:11" x14ac:dyDescent="0.2">
      <c r="A190" s="1" t="s">
        <v>835</v>
      </c>
      <c r="B190" s="1" t="s">
        <v>836</v>
      </c>
      <c r="C190" s="2" t="str">
        <f t="shared" si="109"/>
        <v>นราธิวาส</v>
      </c>
      <c r="D190" s="1" t="s">
        <v>565</v>
      </c>
      <c r="E190" s="1" t="s">
        <v>22</v>
      </c>
      <c r="F190" s="1" t="s">
        <v>47</v>
      </c>
      <c r="G190" s="2" t="str">
        <f t="shared" ref="G190:H190" si="151">HYPERLINK("https://www.google.com/url?q=http%3A%2F%2Fnull", "")</f>
        <v/>
      </c>
      <c r="H190" s="2" t="str">
        <f t="shared" si="151"/>
        <v/>
      </c>
      <c r="I190" s="1" t="s">
        <v>817</v>
      </c>
      <c r="J190" s="1" t="s">
        <v>47</v>
      </c>
      <c r="K190" s="1" t="s">
        <v>837</v>
      </c>
    </row>
    <row r="191" spans="1:11" x14ac:dyDescent="0.2">
      <c r="A191" s="1" t="s">
        <v>838</v>
      </c>
      <c r="B191" s="1" t="s">
        <v>839</v>
      </c>
      <c r="C191" s="2" t="str">
        <f t="shared" si="109"/>
        <v>นราธิวาส</v>
      </c>
      <c r="D191" s="1" t="s">
        <v>565</v>
      </c>
      <c r="E191" s="1" t="s">
        <v>22</v>
      </c>
      <c r="F191" s="1" t="s">
        <v>47</v>
      </c>
      <c r="G191" s="2" t="str">
        <f t="shared" ref="G191:H191" si="152">HYPERLINK("https://www.google.com/url?q=http%3A%2F%2Fnull", "")</f>
        <v/>
      </c>
      <c r="H191" s="2" t="str">
        <f t="shared" si="152"/>
        <v/>
      </c>
      <c r="I191" s="1" t="s">
        <v>817</v>
      </c>
      <c r="J191" s="1" t="s">
        <v>47</v>
      </c>
      <c r="K191" s="1" t="s">
        <v>840</v>
      </c>
    </row>
    <row r="192" spans="1:11" x14ac:dyDescent="0.2">
      <c r="A192" s="1" t="s">
        <v>841</v>
      </c>
      <c r="B192" s="1" t="s">
        <v>842</v>
      </c>
      <c r="C192" s="2" t="str">
        <f t="shared" si="109"/>
        <v>นราธิวาส</v>
      </c>
      <c r="D192" s="1" t="s">
        <v>620</v>
      </c>
      <c r="E192" s="1" t="s">
        <v>22</v>
      </c>
      <c r="F192" s="1" t="s">
        <v>47</v>
      </c>
      <c r="G192" s="2" t="str">
        <f t="shared" ref="G192:H192" si="153">HYPERLINK("https://www.google.com/url?q=http%3A%2F%2Fnull", "")</f>
        <v/>
      </c>
      <c r="H192" s="2" t="str">
        <f t="shared" si="153"/>
        <v/>
      </c>
      <c r="I192" s="1" t="s">
        <v>817</v>
      </c>
      <c r="J192" s="1" t="s">
        <v>47</v>
      </c>
      <c r="K192" s="1" t="s">
        <v>837</v>
      </c>
    </row>
    <row r="193" spans="1:11" x14ac:dyDescent="0.2">
      <c r="A193" s="1" t="s">
        <v>843</v>
      </c>
      <c r="B193" s="1" t="s">
        <v>844</v>
      </c>
      <c r="C193" s="2" t="str">
        <f t="shared" si="109"/>
        <v>นราธิวาส</v>
      </c>
      <c r="D193" s="1" t="s">
        <v>620</v>
      </c>
      <c r="E193" s="1" t="s">
        <v>22</v>
      </c>
      <c r="F193" s="1" t="s">
        <v>47</v>
      </c>
      <c r="G193" s="2" t="str">
        <f t="shared" ref="G193:H193" si="154">HYPERLINK("https://www.google.com/url?q=http%3A%2F%2Fnull", "")</f>
        <v/>
      </c>
      <c r="H193" s="2" t="str">
        <f t="shared" si="154"/>
        <v/>
      </c>
      <c r="I193" s="1" t="s">
        <v>817</v>
      </c>
      <c r="J193" s="1" t="s">
        <v>47</v>
      </c>
      <c r="K193" s="1" t="s">
        <v>845</v>
      </c>
    </row>
    <row r="194" spans="1:11" x14ac:dyDescent="0.2">
      <c r="A194" s="1" t="s">
        <v>846</v>
      </c>
      <c r="B194" s="1" t="s">
        <v>847</v>
      </c>
      <c r="C194" s="2" t="str">
        <f t="shared" si="109"/>
        <v>นราธิวาส</v>
      </c>
      <c r="D194" s="1" t="s">
        <v>620</v>
      </c>
      <c r="E194" s="1" t="s">
        <v>22</v>
      </c>
      <c r="F194" s="1" t="s">
        <v>47</v>
      </c>
      <c r="G194" s="2" t="str">
        <f t="shared" ref="G194:H194" si="155">HYPERLINK("https://www.google.com/url?q=http%3A%2F%2Fnull", "")</f>
        <v/>
      </c>
      <c r="H194" s="2" t="str">
        <f t="shared" si="155"/>
        <v/>
      </c>
      <c r="I194" s="1" t="s">
        <v>817</v>
      </c>
      <c r="J194" s="1" t="s">
        <v>47</v>
      </c>
      <c r="K194" s="1" t="s">
        <v>818</v>
      </c>
    </row>
    <row r="195" spans="1:11" x14ac:dyDescent="0.2">
      <c r="A195" s="1" t="s">
        <v>848</v>
      </c>
      <c r="B195" s="1" t="s">
        <v>849</v>
      </c>
      <c r="C195" s="2" t="str">
        <f t="shared" si="109"/>
        <v>นราธิวาส</v>
      </c>
      <c r="D195" s="1" t="s">
        <v>611</v>
      </c>
      <c r="E195" s="1" t="s">
        <v>22</v>
      </c>
      <c r="F195" s="1" t="s">
        <v>47</v>
      </c>
      <c r="G195" s="2" t="str">
        <f t="shared" ref="G195:H195" si="156">HYPERLINK("https://www.google.com/url?q=http%3A%2F%2Fnull", "")</f>
        <v/>
      </c>
      <c r="H195" s="2" t="str">
        <f t="shared" si="156"/>
        <v/>
      </c>
      <c r="I195" s="1" t="s">
        <v>817</v>
      </c>
      <c r="J195" s="1" t="s">
        <v>47</v>
      </c>
      <c r="K195" s="1" t="s">
        <v>818</v>
      </c>
    </row>
    <row r="196" spans="1:11" x14ac:dyDescent="0.2">
      <c r="A196" s="1" t="s">
        <v>850</v>
      </c>
      <c r="B196" s="1" t="s">
        <v>851</v>
      </c>
      <c r="C196" s="2" t="str">
        <f t="shared" si="109"/>
        <v>นราธิวาส</v>
      </c>
      <c r="D196" s="1" t="s">
        <v>558</v>
      </c>
      <c r="E196" s="1" t="s">
        <v>22</v>
      </c>
      <c r="F196" s="1" t="s">
        <v>47</v>
      </c>
      <c r="G196" s="2" t="str">
        <f>HYPERLINK("https://www.google.com/url?q=https%3A%2F%2Fdrive.google.com%2Ffile%2Fd%2F1N_AqL2X1F9bvegU3Wo0uNWYs0bJw3wXT%2Fview%3Fusp%3Ddrive_link", "สภาพสมบูรณ์")</f>
        <v>สภาพสมบูรณ์</v>
      </c>
      <c r="H196" s="2" t="str">
        <f>HYPERLINK("https://www.google.com/url?q=http%3A%2F%2Fnull", "")</f>
        <v/>
      </c>
      <c r="I196" s="1" t="s">
        <v>817</v>
      </c>
      <c r="J196" s="1" t="s">
        <v>47</v>
      </c>
      <c r="K196" s="1" t="s">
        <v>852</v>
      </c>
    </row>
    <row r="197" spans="1:11" x14ac:dyDescent="0.2">
      <c r="A197" s="1" t="s">
        <v>853</v>
      </c>
      <c r="B197" s="1" t="s">
        <v>854</v>
      </c>
      <c r="C197" s="2" t="str">
        <f t="shared" si="109"/>
        <v>นราธิวาส</v>
      </c>
      <c r="D197" s="1" t="s">
        <v>855</v>
      </c>
      <c r="E197" s="1" t="s">
        <v>22</v>
      </c>
      <c r="F197" s="1" t="s">
        <v>47</v>
      </c>
      <c r="G197" s="2" t="str">
        <f t="shared" ref="G197:H197" si="157">HYPERLINK("https://www.google.com/url?q=http%3A%2F%2Fnull", "")</f>
        <v/>
      </c>
      <c r="H197" s="2" t="str">
        <f t="shared" si="157"/>
        <v/>
      </c>
      <c r="I197" s="1" t="s">
        <v>817</v>
      </c>
      <c r="J197" s="1" t="s">
        <v>47</v>
      </c>
      <c r="K197" s="1" t="s">
        <v>856</v>
      </c>
    </row>
    <row r="198" spans="1:11" x14ac:dyDescent="0.2">
      <c r="A198" s="1" t="s">
        <v>857</v>
      </c>
      <c r="B198" s="1" t="s">
        <v>858</v>
      </c>
      <c r="C198" s="2" t="str">
        <f t="shared" si="109"/>
        <v>นราธิวาส</v>
      </c>
      <c r="D198" s="1" t="s">
        <v>633</v>
      </c>
      <c r="E198" s="1" t="s">
        <v>22</v>
      </c>
      <c r="F198" s="1" t="s">
        <v>47</v>
      </c>
      <c r="G198" s="2" t="str">
        <f t="shared" ref="G198:H198" si="158">HYPERLINK("https://www.google.com/url?q=http%3A%2F%2Fnull", "")</f>
        <v/>
      </c>
      <c r="H198" s="2" t="str">
        <f t="shared" si="158"/>
        <v/>
      </c>
      <c r="I198" s="1" t="s">
        <v>817</v>
      </c>
      <c r="J198" s="1" t="s">
        <v>47</v>
      </c>
      <c r="K198" s="1" t="s">
        <v>818</v>
      </c>
    </row>
    <row r="199" spans="1:11" x14ac:dyDescent="0.2">
      <c r="A199" s="1" t="s">
        <v>859</v>
      </c>
      <c r="B199" s="1" t="s">
        <v>860</v>
      </c>
      <c r="C199" s="2" t="str">
        <f t="shared" si="109"/>
        <v>นราธิวาส</v>
      </c>
      <c r="D199" s="1" t="s">
        <v>633</v>
      </c>
      <c r="E199" s="1" t="s">
        <v>22</v>
      </c>
      <c r="F199" s="1" t="s">
        <v>47</v>
      </c>
      <c r="G199" s="2" t="str">
        <f t="shared" ref="G199:H199" si="159">HYPERLINK("https://www.google.com/url?q=http%3A%2F%2Fnull", "")</f>
        <v/>
      </c>
      <c r="H199" s="2" t="str">
        <f t="shared" si="159"/>
        <v/>
      </c>
      <c r="I199" s="1" t="s">
        <v>817</v>
      </c>
      <c r="J199" s="1" t="s">
        <v>47</v>
      </c>
      <c r="K199" s="1" t="s">
        <v>818</v>
      </c>
    </row>
    <row r="200" spans="1:11" x14ac:dyDescent="0.2">
      <c r="A200" s="1" t="s">
        <v>861</v>
      </c>
      <c r="B200" s="1" t="s">
        <v>862</v>
      </c>
      <c r="C200" s="2" t="str">
        <f t="shared" si="109"/>
        <v>นราธิวาส</v>
      </c>
      <c r="D200" s="1" t="s">
        <v>672</v>
      </c>
      <c r="E200" s="1" t="s">
        <v>22</v>
      </c>
      <c r="F200" s="1" t="s">
        <v>47</v>
      </c>
      <c r="G200" s="2" t="str">
        <f t="shared" ref="G200:H200" si="160">HYPERLINK("https://www.google.com/url?q=http%3A%2F%2Fnull", "")</f>
        <v/>
      </c>
      <c r="H200" s="2" t="str">
        <f t="shared" si="160"/>
        <v/>
      </c>
      <c r="I200" s="1" t="s">
        <v>817</v>
      </c>
      <c r="J200" s="1" t="s">
        <v>47</v>
      </c>
      <c r="K200" s="1" t="s">
        <v>818</v>
      </c>
    </row>
    <row r="201" spans="1:11" x14ac:dyDescent="0.2">
      <c r="A201" s="1" t="s">
        <v>863</v>
      </c>
      <c r="B201" s="1" t="s">
        <v>864</v>
      </c>
      <c r="C201" s="2" t="str">
        <f t="shared" si="109"/>
        <v>นราธิวาส</v>
      </c>
      <c r="D201" s="1" t="s">
        <v>706</v>
      </c>
      <c r="E201" s="1" t="s">
        <v>22</v>
      </c>
      <c r="F201" s="1" t="s">
        <v>47</v>
      </c>
      <c r="G201" s="2" t="str">
        <f t="shared" ref="G201:H201" si="161">HYPERLINK("https://www.google.com/url?q=http%3A%2F%2Fnull", "")</f>
        <v/>
      </c>
      <c r="H201" s="2" t="str">
        <f t="shared" si="161"/>
        <v/>
      </c>
      <c r="I201" s="1" t="s">
        <v>817</v>
      </c>
      <c r="J201" s="1" t="s">
        <v>47</v>
      </c>
      <c r="K201" s="1" t="s">
        <v>818</v>
      </c>
    </row>
    <row r="202" spans="1:11" x14ac:dyDescent="0.2">
      <c r="A202" s="1" t="s">
        <v>865</v>
      </c>
      <c r="B202" s="1" t="s">
        <v>866</v>
      </c>
      <c r="C202" s="2" t="str">
        <f t="shared" si="109"/>
        <v>นราธิวาส</v>
      </c>
      <c r="D202" s="1" t="s">
        <v>706</v>
      </c>
      <c r="E202" s="1" t="s">
        <v>22</v>
      </c>
      <c r="F202" s="1" t="s">
        <v>47</v>
      </c>
      <c r="G202" s="2" t="str">
        <f t="shared" ref="G202:H202" si="162">HYPERLINK("https://www.google.com/url?q=http%3A%2F%2Fnull", "")</f>
        <v/>
      </c>
      <c r="H202" s="2" t="str">
        <f t="shared" si="162"/>
        <v/>
      </c>
      <c r="I202" s="1" t="s">
        <v>817</v>
      </c>
      <c r="J202" s="1" t="s">
        <v>47</v>
      </c>
      <c r="K202" s="1" t="s">
        <v>818</v>
      </c>
    </row>
    <row r="203" spans="1:11" x14ac:dyDescent="0.2">
      <c r="A203" s="1" t="s">
        <v>867</v>
      </c>
      <c r="B203" s="1" t="s">
        <v>868</v>
      </c>
      <c r="C203" s="2" t="str">
        <f t="shared" si="109"/>
        <v>นราธิวาส</v>
      </c>
      <c r="D203" s="1" t="s">
        <v>869</v>
      </c>
      <c r="E203" s="1" t="s">
        <v>22</v>
      </c>
      <c r="F203" s="1" t="s">
        <v>47</v>
      </c>
      <c r="G203" s="2" t="str">
        <f t="shared" ref="G203:H203" si="163">HYPERLINK("https://www.google.com/url?q=http%3A%2F%2Fnull", "")</f>
        <v/>
      </c>
      <c r="H203" s="2" t="str">
        <f t="shared" si="163"/>
        <v/>
      </c>
      <c r="I203" s="1" t="s">
        <v>817</v>
      </c>
      <c r="J203" s="1" t="s">
        <v>47</v>
      </c>
      <c r="K203" s="1" t="s">
        <v>818</v>
      </c>
    </row>
    <row r="204" spans="1:11" x14ac:dyDescent="0.2">
      <c r="A204" s="1" t="s">
        <v>870</v>
      </c>
      <c r="B204" s="1" t="s">
        <v>871</v>
      </c>
      <c r="C204" s="2" t="str">
        <f t="shared" si="109"/>
        <v>นราธิวาส</v>
      </c>
      <c r="D204" s="1" t="s">
        <v>855</v>
      </c>
      <c r="E204" s="1" t="s">
        <v>22</v>
      </c>
      <c r="F204" s="1" t="s">
        <v>47</v>
      </c>
      <c r="G204" s="2" t="str">
        <f t="shared" ref="G204:H204" si="164">HYPERLINK("https://www.google.com/url?q=http%3A%2F%2Fnull", "")</f>
        <v/>
      </c>
      <c r="H204" s="2" t="str">
        <f t="shared" si="164"/>
        <v/>
      </c>
      <c r="I204" s="1" t="s">
        <v>872</v>
      </c>
      <c r="J204" s="1" t="s">
        <v>873</v>
      </c>
      <c r="K204" s="1" t="s">
        <v>874</v>
      </c>
    </row>
    <row r="205" spans="1:11" x14ac:dyDescent="0.2">
      <c r="A205" s="1" t="s">
        <v>875</v>
      </c>
      <c r="B205" s="1" t="s">
        <v>876</v>
      </c>
      <c r="C205" s="2" t="str">
        <f t="shared" si="109"/>
        <v>นราธิวาส</v>
      </c>
      <c r="D205" s="1" t="s">
        <v>659</v>
      </c>
      <c r="E205" s="1" t="s">
        <v>22</v>
      </c>
      <c r="F205" s="1" t="s">
        <v>660</v>
      </c>
      <c r="G205" s="2" t="str">
        <f t="shared" ref="G205:H205" si="165">HYPERLINK("https://www.google.com/url?q=http%3A%2F%2Fnull", "")</f>
        <v/>
      </c>
      <c r="H205" s="2" t="str">
        <f t="shared" si="165"/>
        <v/>
      </c>
      <c r="I205" s="1" t="s">
        <v>877</v>
      </c>
      <c r="J205" s="1" t="s">
        <v>47</v>
      </c>
      <c r="K205" s="1" t="s">
        <v>18</v>
      </c>
    </row>
    <row r="206" spans="1:11" x14ac:dyDescent="0.2">
      <c r="A206" s="1" t="s">
        <v>878</v>
      </c>
      <c r="B206" s="1" t="s">
        <v>879</v>
      </c>
      <c r="C206" s="2" t="str">
        <f t="shared" si="109"/>
        <v>นราธิวาส</v>
      </c>
      <c r="D206" s="1" t="s">
        <v>558</v>
      </c>
      <c r="E206" s="1" t="s">
        <v>22</v>
      </c>
      <c r="F206" s="1" t="s">
        <v>602</v>
      </c>
      <c r="G206" s="2" t="str">
        <f t="shared" ref="G206:H206" si="166">HYPERLINK("https://www.google.com/url?q=http%3A%2F%2Fnull", "")</f>
        <v/>
      </c>
      <c r="H206" s="2" t="str">
        <f t="shared" si="166"/>
        <v/>
      </c>
      <c r="I206" s="1" t="s">
        <v>880</v>
      </c>
      <c r="J206" s="1" t="s">
        <v>47</v>
      </c>
      <c r="K206" s="1" t="s">
        <v>881</v>
      </c>
    </row>
    <row r="207" spans="1:11" x14ac:dyDescent="0.2">
      <c r="A207" s="1" t="s">
        <v>882</v>
      </c>
      <c r="B207" s="1" t="s">
        <v>883</v>
      </c>
      <c r="C207" s="2" t="str">
        <f t="shared" si="109"/>
        <v>นราธิวาส</v>
      </c>
      <c r="D207" s="1" t="s">
        <v>558</v>
      </c>
      <c r="E207" s="1" t="s">
        <v>22</v>
      </c>
      <c r="F207" s="1" t="s">
        <v>560</v>
      </c>
      <c r="G207" s="2" t="str">
        <f>HYPERLINK("https://www.google.com/url?q=https%3A%2F%2Fdrive.google.com%2Ffile%2Fd%2F1jii2bPkF8s0k-_JfvXAAwkLRX1s_Zsbr%2Fview%3Fusp%3Dsharing", "สภาพสมบูรณ์")</f>
        <v>สภาพสมบูรณ์</v>
      </c>
      <c r="H207" s="2" t="str">
        <f>HYPERLINK("https://www.google.com/url?q=http%3A%2F%2Fnull", "")</f>
        <v/>
      </c>
      <c r="I207" s="1" t="s">
        <v>884</v>
      </c>
      <c r="J207" s="1" t="s">
        <v>47</v>
      </c>
      <c r="K207" s="1" t="s">
        <v>885</v>
      </c>
    </row>
    <row r="208" spans="1:11" x14ac:dyDescent="0.2">
      <c r="A208" s="1" t="s">
        <v>886</v>
      </c>
      <c r="B208" s="1" t="s">
        <v>887</v>
      </c>
      <c r="C208" s="2" t="str">
        <f t="shared" si="109"/>
        <v>นราธิวาส</v>
      </c>
      <c r="D208" s="1" t="s">
        <v>596</v>
      </c>
      <c r="E208" s="1" t="s">
        <v>22</v>
      </c>
      <c r="F208" s="1" t="s">
        <v>686</v>
      </c>
      <c r="G208" s="2" t="str">
        <f t="shared" ref="G208:H208" si="167">HYPERLINK("https://www.google.com/url?q=http%3A%2F%2Fnull", "")</f>
        <v/>
      </c>
      <c r="H208" s="2" t="str">
        <f t="shared" si="167"/>
        <v/>
      </c>
      <c r="I208" s="1" t="s">
        <v>888</v>
      </c>
      <c r="J208" s="1" t="s">
        <v>47</v>
      </c>
      <c r="K208" s="1" t="s">
        <v>889</v>
      </c>
    </row>
    <row r="209" spans="1:11" x14ac:dyDescent="0.2">
      <c r="A209" s="1" t="s">
        <v>890</v>
      </c>
      <c r="B209" s="1" t="s">
        <v>891</v>
      </c>
      <c r="C209" s="2" t="str">
        <f t="shared" si="109"/>
        <v>นราธิวาส</v>
      </c>
      <c r="D209" s="1" t="s">
        <v>47</v>
      </c>
      <c r="E209" s="1" t="s">
        <v>22</v>
      </c>
      <c r="F209" s="1" t="s">
        <v>47</v>
      </c>
      <c r="G209" s="2" t="str">
        <f t="shared" ref="G209:H209" si="168">HYPERLINK("https://www.google.com/url?q=http%3A%2F%2Fnull", "")</f>
        <v/>
      </c>
      <c r="H209" s="2" t="str">
        <f t="shared" si="168"/>
        <v/>
      </c>
      <c r="I209" s="1" t="s">
        <v>47</v>
      </c>
      <c r="J209" s="1" t="s">
        <v>47</v>
      </c>
      <c r="K209" s="1" t="s">
        <v>473</v>
      </c>
    </row>
    <row r="210" spans="1:11" x14ac:dyDescent="0.2">
      <c r="A210" s="1" t="s">
        <v>892</v>
      </c>
      <c r="B210" s="1" t="s">
        <v>893</v>
      </c>
      <c r="C210" s="2" t="str">
        <f t="shared" ref="C210:C234" si="169">HYPERLINK("https://www.google.com/url?q=https%3A%2F%2Fwww.rdpb.go.th%2Frdpb%2FprojectData%2Ffiles%2Fnorthern%2F2567%2F5%25E0%25B8%2599%25E0%25B9%2588%25E0%25B8%25B2%25E0%25B8%2599.pdf", "น่าน")</f>
        <v>น่าน</v>
      </c>
      <c r="D210" s="1" t="s">
        <v>894</v>
      </c>
      <c r="E210" s="1" t="s">
        <v>22</v>
      </c>
      <c r="F210" s="1" t="s">
        <v>895</v>
      </c>
      <c r="G210" s="2" t="str">
        <f t="shared" ref="G210:H210" si="170">HYPERLINK("https://www.google.com/url?q=http%3A%2F%2Fnull", "")</f>
        <v/>
      </c>
      <c r="H210" s="2" t="str">
        <f t="shared" si="170"/>
        <v/>
      </c>
      <c r="I210" s="1" t="s">
        <v>243</v>
      </c>
      <c r="J210" s="1" t="s">
        <v>291</v>
      </c>
      <c r="K210" s="1" t="s">
        <v>18</v>
      </c>
    </row>
    <row r="211" spans="1:11" x14ac:dyDescent="0.2">
      <c r="A211" s="1" t="s">
        <v>896</v>
      </c>
      <c r="B211" s="1" t="s">
        <v>897</v>
      </c>
      <c r="C211" s="2" t="str">
        <f t="shared" si="169"/>
        <v>น่าน</v>
      </c>
      <c r="D211" s="1" t="s">
        <v>894</v>
      </c>
      <c r="E211" s="1" t="s">
        <v>22</v>
      </c>
      <c r="F211" s="1" t="s">
        <v>895</v>
      </c>
      <c r="G211" s="2" t="str">
        <f t="shared" ref="G211:H211" si="171">HYPERLINK("https://www.google.com/url?q=http%3A%2F%2Fnull", "")</f>
        <v/>
      </c>
      <c r="H211" s="2" t="str">
        <f t="shared" si="171"/>
        <v/>
      </c>
      <c r="I211" s="1" t="s">
        <v>898</v>
      </c>
      <c r="J211" s="1" t="s">
        <v>47</v>
      </c>
      <c r="K211" s="1" t="s">
        <v>18</v>
      </c>
    </row>
    <row r="212" spans="1:11" x14ac:dyDescent="0.2">
      <c r="A212" s="1" t="s">
        <v>899</v>
      </c>
      <c r="B212" s="1" t="s">
        <v>900</v>
      </c>
      <c r="C212" s="2" t="str">
        <f t="shared" si="169"/>
        <v>น่าน</v>
      </c>
      <c r="D212" s="1" t="s">
        <v>894</v>
      </c>
      <c r="E212" s="1" t="s">
        <v>22</v>
      </c>
      <c r="F212" s="1" t="s">
        <v>895</v>
      </c>
      <c r="G212" s="2" t="str">
        <f t="shared" ref="G212:H212" si="172">HYPERLINK("https://www.google.com/url?q=http%3A%2F%2Fnull", "")</f>
        <v/>
      </c>
      <c r="H212" s="2" t="str">
        <f t="shared" si="172"/>
        <v/>
      </c>
      <c r="I212" s="1" t="s">
        <v>901</v>
      </c>
      <c r="J212" s="1" t="s">
        <v>47</v>
      </c>
      <c r="K212" s="1" t="s">
        <v>18</v>
      </c>
    </row>
    <row r="213" spans="1:11" x14ac:dyDescent="0.2">
      <c r="A213" s="1" t="s">
        <v>902</v>
      </c>
      <c r="B213" s="1" t="s">
        <v>903</v>
      </c>
      <c r="C213" s="2" t="str">
        <f t="shared" si="169"/>
        <v>น่าน</v>
      </c>
      <c r="D213" s="1" t="s">
        <v>894</v>
      </c>
      <c r="E213" s="1" t="s">
        <v>22</v>
      </c>
      <c r="F213" s="1" t="s">
        <v>895</v>
      </c>
      <c r="G213" s="2" t="str">
        <f t="shared" ref="G213:H213" si="173">HYPERLINK("https://www.google.com/url?q=http%3A%2F%2Fnull", "")</f>
        <v/>
      </c>
      <c r="H213" s="2" t="str">
        <f t="shared" si="173"/>
        <v/>
      </c>
      <c r="I213" s="1" t="s">
        <v>904</v>
      </c>
      <c r="J213" s="1" t="s">
        <v>47</v>
      </c>
      <c r="K213" s="1" t="s">
        <v>18</v>
      </c>
    </row>
    <row r="214" spans="1:11" x14ac:dyDescent="0.2">
      <c r="A214" s="1" t="s">
        <v>905</v>
      </c>
      <c r="B214" s="1" t="s">
        <v>906</v>
      </c>
      <c r="C214" s="2" t="str">
        <f t="shared" si="169"/>
        <v>น่าน</v>
      </c>
      <c r="D214" s="1" t="s">
        <v>907</v>
      </c>
      <c r="E214" s="1" t="s">
        <v>22</v>
      </c>
      <c r="F214" s="1" t="s">
        <v>908</v>
      </c>
      <c r="G214" s="2" t="str">
        <f>HYPERLINK("https://www.google.com/url?q=https%3A%2F%2Fdrive.google.com%2Ffile%2Fd%2F1zlwGRUWhGnnflak3DUfoqRVxpF_4mlgG%2Fview%3Fusp%3Dsharing", "สภาพสมบูรณ์")</f>
        <v>สภาพสมบูรณ์</v>
      </c>
      <c r="H214" s="2" t="str">
        <f t="shared" ref="H214:H216" si="174">HYPERLINK("https://www.google.com/url?q=http%3A%2F%2Fnull", "")</f>
        <v/>
      </c>
      <c r="I214" s="1" t="s">
        <v>243</v>
      </c>
      <c r="J214" s="1" t="s">
        <v>909</v>
      </c>
      <c r="K214" s="1" t="s">
        <v>18</v>
      </c>
    </row>
    <row r="215" spans="1:11" x14ac:dyDescent="0.2">
      <c r="A215" s="1" t="s">
        <v>910</v>
      </c>
      <c r="B215" s="1" t="s">
        <v>911</v>
      </c>
      <c r="C215" s="2" t="str">
        <f t="shared" si="169"/>
        <v>น่าน</v>
      </c>
      <c r="D215" s="1" t="s">
        <v>907</v>
      </c>
      <c r="E215" s="1" t="s">
        <v>22</v>
      </c>
      <c r="F215" s="1" t="s">
        <v>908</v>
      </c>
      <c r="G215" s="2" t="str">
        <f>HYPERLINK("https://www.google.com/url?q=https%3A%2F%2Fdrive.google.com%2Ffile%2Fd%2F1C_IT0mqqKhc54DUd6vqUcF-ICMuloFwG%2Fview%3Fusp%3Dsharing", "สภาพสมบูรณ์")</f>
        <v>สภาพสมบูรณ์</v>
      </c>
      <c r="H215" s="2" t="str">
        <f t="shared" si="174"/>
        <v/>
      </c>
      <c r="I215" s="1" t="s">
        <v>243</v>
      </c>
      <c r="J215" s="1" t="s">
        <v>912</v>
      </c>
      <c r="K215" s="1" t="s">
        <v>18</v>
      </c>
    </row>
    <row r="216" spans="1:11" x14ac:dyDescent="0.2">
      <c r="A216" s="1" t="s">
        <v>913</v>
      </c>
      <c r="B216" s="1" t="s">
        <v>914</v>
      </c>
      <c r="C216" s="2" t="str">
        <f t="shared" si="169"/>
        <v>น่าน</v>
      </c>
      <c r="D216" s="1" t="s">
        <v>907</v>
      </c>
      <c r="E216" s="1" t="s">
        <v>22</v>
      </c>
      <c r="F216" s="1" t="s">
        <v>908</v>
      </c>
      <c r="G216" s="2" t="str">
        <f>HYPERLINK("https://www.google.com/url?q=https%3A%2F%2Fdrive.google.com%2Ffile%2Fd%2F1mby2oYVwgA-CmmTuyzpJZBZbul9M6GrE%2Fview%3Fusp%3Dsharing", "สภาพสมบูรณ์")</f>
        <v>สภาพสมบูรณ์</v>
      </c>
      <c r="H216" s="2" t="str">
        <f t="shared" si="174"/>
        <v/>
      </c>
      <c r="I216" s="1" t="s">
        <v>205</v>
      </c>
      <c r="J216" s="1" t="s">
        <v>128</v>
      </c>
      <c r="K216" s="1" t="s">
        <v>18</v>
      </c>
    </row>
    <row r="217" spans="1:11" x14ac:dyDescent="0.2">
      <c r="A217" s="1" t="s">
        <v>915</v>
      </c>
      <c r="B217" s="1" t="s">
        <v>916</v>
      </c>
      <c r="C217" s="2" t="str">
        <f t="shared" si="169"/>
        <v>น่าน</v>
      </c>
      <c r="D217" s="1" t="s">
        <v>917</v>
      </c>
      <c r="E217" s="1" t="s">
        <v>22</v>
      </c>
      <c r="F217" s="1" t="s">
        <v>918</v>
      </c>
      <c r="G217" s="2" t="str">
        <f t="shared" ref="G217:H217" si="175">HYPERLINK("https://www.google.com/url?q=http%3A%2F%2Fnull", "")</f>
        <v/>
      </c>
      <c r="H217" s="2" t="str">
        <f t="shared" si="175"/>
        <v/>
      </c>
      <c r="I217" s="1" t="s">
        <v>205</v>
      </c>
      <c r="J217" s="1" t="s">
        <v>196</v>
      </c>
      <c r="K217" s="1" t="s">
        <v>18</v>
      </c>
    </row>
    <row r="218" spans="1:11" x14ac:dyDescent="0.2">
      <c r="A218" s="1" t="s">
        <v>919</v>
      </c>
      <c r="B218" s="1" t="s">
        <v>920</v>
      </c>
      <c r="C218" s="2" t="str">
        <f t="shared" si="169"/>
        <v>น่าน</v>
      </c>
      <c r="D218" s="1" t="s">
        <v>917</v>
      </c>
      <c r="E218" s="1" t="s">
        <v>22</v>
      </c>
      <c r="F218" s="1" t="s">
        <v>921</v>
      </c>
      <c r="G218" s="2" t="str">
        <f>HYPERLINK("https://www.google.com/url?q=https%3A%2F%2Fdrive.google.com%2Ffile%2Fd%2F1NeGqB7Gp3ohbOHrh2JWYKHe7MyRtoSPl%2Fview%3Fusp%3Ddrive_link", "สภาพสมบูรณ์")</f>
        <v>สภาพสมบูรณ์</v>
      </c>
      <c r="H218" s="2" t="str">
        <f t="shared" ref="H218:H219" si="176">HYPERLINK("https://www.google.com/url?q=http%3A%2F%2Fnull", "")</f>
        <v/>
      </c>
      <c r="I218" s="1" t="s">
        <v>243</v>
      </c>
      <c r="J218" s="1" t="s">
        <v>922</v>
      </c>
      <c r="K218" s="1" t="s">
        <v>18</v>
      </c>
    </row>
    <row r="219" spans="1:11" x14ac:dyDescent="0.2">
      <c r="A219" s="1" t="s">
        <v>923</v>
      </c>
      <c r="B219" s="1" t="s">
        <v>924</v>
      </c>
      <c r="C219" s="2" t="str">
        <f t="shared" si="169"/>
        <v>น่าน</v>
      </c>
      <c r="D219" s="1" t="s">
        <v>925</v>
      </c>
      <c r="E219" s="1" t="s">
        <v>22</v>
      </c>
      <c r="F219" s="1" t="s">
        <v>926</v>
      </c>
      <c r="G219" s="2" t="str">
        <f>HYPERLINK("https://www.google.com/url?q=https%3A%2F%2Fdrive.google.com%2Ffile%2Fd%2F1_W12LThsvqotFUs6Mlc6_lqLNHlWTepC%2Fview%3Fusp%3Dsharing", "สภาพสมบูรณ์")</f>
        <v>สภาพสมบูรณ์</v>
      </c>
      <c r="H219" s="2" t="str">
        <f t="shared" si="176"/>
        <v/>
      </c>
      <c r="I219" s="1" t="s">
        <v>243</v>
      </c>
      <c r="J219" s="1" t="s">
        <v>291</v>
      </c>
      <c r="K219" s="1" t="s">
        <v>18</v>
      </c>
    </row>
    <row r="220" spans="1:11" x14ac:dyDescent="0.2">
      <c r="A220" s="1" t="s">
        <v>927</v>
      </c>
      <c r="B220" s="1" t="s">
        <v>928</v>
      </c>
      <c r="C220" s="2" t="str">
        <f t="shared" si="169"/>
        <v>น่าน</v>
      </c>
      <c r="D220" s="1" t="s">
        <v>929</v>
      </c>
      <c r="E220" s="1" t="s">
        <v>22</v>
      </c>
      <c r="F220" s="1" t="s">
        <v>930</v>
      </c>
      <c r="G220" s="2" t="str">
        <f t="shared" ref="G220:H220" si="177">HYPERLINK("https://www.google.com/url?q=http%3A%2F%2Fnull", "")</f>
        <v/>
      </c>
      <c r="H220" s="2" t="str">
        <f t="shared" si="177"/>
        <v/>
      </c>
      <c r="I220" s="1" t="s">
        <v>931</v>
      </c>
      <c r="J220" s="1" t="s">
        <v>47</v>
      </c>
      <c r="K220" s="1" t="s">
        <v>767</v>
      </c>
    </row>
    <row r="221" spans="1:11" x14ac:dyDescent="0.2">
      <c r="A221" s="1" t="s">
        <v>932</v>
      </c>
      <c r="B221" s="1" t="s">
        <v>933</v>
      </c>
      <c r="C221" s="2" t="str">
        <f t="shared" si="169"/>
        <v>น่าน</v>
      </c>
      <c r="D221" s="1" t="s">
        <v>929</v>
      </c>
      <c r="E221" s="1" t="s">
        <v>22</v>
      </c>
      <c r="F221" s="1" t="s">
        <v>934</v>
      </c>
      <c r="G221" s="2" t="str">
        <f>HYPERLINK("https://www.google.com/url?q=https%3A%2F%2Fdrive.google.com%2Ffile%2Fd%2F1JZN_tav7N2CH-VBRUHkhKqDHXpH7zHjH%2Fview%3Fusp%3Dsharing", "สภาพสมบูรณ์")</f>
        <v>สภาพสมบูรณ์</v>
      </c>
      <c r="H221" s="2" t="str">
        <f>HYPERLINK("https://www.google.com/url?q=http%3A%2F%2Fnull", "")</f>
        <v/>
      </c>
      <c r="I221" s="1" t="s">
        <v>935</v>
      </c>
      <c r="J221" s="1" t="s">
        <v>47</v>
      </c>
      <c r="K221" s="1" t="s">
        <v>473</v>
      </c>
    </row>
    <row r="222" spans="1:11" x14ac:dyDescent="0.2">
      <c r="A222" s="1" t="s">
        <v>936</v>
      </c>
      <c r="B222" s="1" t="s">
        <v>937</v>
      </c>
      <c r="C222" s="2" t="str">
        <f t="shared" si="169"/>
        <v>น่าน</v>
      </c>
      <c r="D222" s="1" t="s">
        <v>929</v>
      </c>
      <c r="E222" s="1" t="s">
        <v>22</v>
      </c>
      <c r="F222" s="1" t="s">
        <v>938</v>
      </c>
      <c r="G222" s="2" t="str">
        <f t="shared" ref="G222:H222" si="178">HYPERLINK("https://www.google.com/url?q=http%3A%2F%2Fnull", "")</f>
        <v/>
      </c>
      <c r="H222" s="2" t="str">
        <f t="shared" si="178"/>
        <v/>
      </c>
      <c r="I222" s="1" t="s">
        <v>939</v>
      </c>
      <c r="J222" s="1" t="s">
        <v>940</v>
      </c>
      <c r="K222" s="1" t="s">
        <v>941</v>
      </c>
    </row>
    <row r="223" spans="1:11" x14ac:dyDescent="0.2">
      <c r="A223" s="1" t="s">
        <v>942</v>
      </c>
      <c r="B223" s="1" t="s">
        <v>943</v>
      </c>
      <c r="C223" s="2" t="str">
        <f t="shared" si="169"/>
        <v>น่าน</v>
      </c>
      <c r="D223" s="1" t="s">
        <v>907</v>
      </c>
      <c r="E223" s="1" t="s">
        <v>22</v>
      </c>
      <c r="F223" s="3" t="s">
        <v>944</v>
      </c>
      <c r="G223" s="2" t="str">
        <f>HYPERLINK("https://www.google.com/url?q=https%3A%2F%2Fdrive.google.com%2Ffile%2Fd%2F11oqgBn2VCfVZZMW5SAw4AMeeVzJYQH_i%2Fview%3Fusp%3Dsharing", "สภาพสมบูรณ์")</f>
        <v>สภาพสมบูรณ์</v>
      </c>
      <c r="H223" s="2" t="str">
        <f>HYPERLINK("https://www.google.com/url?q=http%3A%2F%2Fnull", "")</f>
        <v/>
      </c>
      <c r="I223" s="1" t="s">
        <v>945</v>
      </c>
      <c r="J223" s="1" t="s">
        <v>946</v>
      </c>
      <c r="K223" s="1" t="s">
        <v>345</v>
      </c>
    </row>
    <row r="224" spans="1:11" x14ac:dyDescent="0.2">
      <c r="A224" s="1" t="s">
        <v>947</v>
      </c>
      <c r="B224" s="1" t="s">
        <v>948</v>
      </c>
      <c r="C224" s="2" t="str">
        <f t="shared" si="169"/>
        <v>น่าน</v>
      </c>
      <c r="D224" s="1" t="s">
        <v>929</v>
      </c>
      <c r="E224" s="1" t="s">
        <v>22</v>
      </c>
      <c r="F224" s="1" t="s">
        <v>949</v>
      </c>
      <c r="G224" s="2" t="str">
        <f t="shared" ref="G224:H224" si="179">HYPERLINK("https://www.google.com/url?q=http%3A%2F%2Fnull", "")</f>
        <v/>
      </c>
      <c r="H224" s="2" t="str">
        <f t="shared" si="179"/>
        <v/>
      </c>
      <c r="I224" s="1" t="s">
        <v>950</v>
      </c>
      <c r="J224" s="1" t="s">
        <v>951</v>
      </c>
      <c r="K224" s="1" t="s">
        <v>94</v>
      </c>
    </row>
    <row r="225" spans="1:11" x14ac:dyDescent="0.2">
      <c r="A225" s="1" t="s">
        <v>952</v>
      </c>
      <c r="B225" s="1" t="s">
        <v>953</v>
      </c>
      <c r="C225" s="2" t="str">
        <f t="shared" si="169"/>
        <v>น่าน</v>
      </c>
      <c r="D225" s="1" t="s">
        <v>954</v>
      </c>
      <c r="E225" s="1" t="s">
        <v>22</v>
      </c>
      <c r="F225" s="1" t="s">
        <v>955</v>
      </c>
      <c r="G225" s="2" t="str">
        <f t="shared" ref="G225:H225" si="180">HYPERLINK("https://www.google.com/url?q=http%3A%2F%2Fnull", "")</f>
        <v/>
      </c>
      <c r="H225" s="2" t="str">
        <f t="shared" si="180"/>
        <v/>
      </c>
      <c r="I225" s="1" t="s">
        <v>956</v>
      </c>
      <c r="J225" s="1" t="s">
        <v>47</v>
      </c>
      <c r="K225" s="1" t="s">
        <v>957</v>
      </c>
    </row>
    <row r="226" spans="1:11" x14ac:dyDescent="0.2">
      <c r="A226" s="1" t="s">
        <v>958</v>
      </c>
      <c r="B226" s="1" t="s">
        <v>959</v>
      </c>
      <c r="C226" s="2" t="str">
        <f t="shared" si="169"/>
        <v>น่าน</v>
      </c>
      <c r="D226" s="1" t="s">
        <v>929</v>
      </c>
      <c r="E226" s="1" t="s">
        <v>22</v>
      </c>
      <c r="F226" s="1" t="s">
        <v>47</v>
      </c>
      <c r="G226" s="2" t="str">
        <f t="shared" ref="G226:H226" si="181">HYPERLINK("https://www.google.com/url?q=http%3A%2F%2Fnull", "")</f>
        <v/>
      </c>
      <c r="H226" s="2" t="str">
        <f t="shared" si="181"/>
        <v/>
      </c>
      <c r="I226" s="1" t="s">
        <v>960</v>
      </c>
      <c r="J226" s="1" t="s">
        <v>47</v>
      </c>
      <c r="K226" s="1" t="s">
        <v>94</v>
      </c>
    </row>
    <row r="227" spans="1:11" x14ac:dyDescent="0.2">
      <c r="A227" s="1" t="s">
        <v>961</v>
      </c>
      <c r="B227" s="1" t="s">
        <v>962</v>
      </c>
      <c r="C227" s="2" t="str">
        <f t="shared" si="169"/>
        <v>น่าน</v>
      </c>
      <c r="D227" s="1" t="s">
        <v>929</v>
      </c>
      <c r="E227" s="1" t="s">
        <v>22</v>
      </c>
      <c r="F227" s="1" t="s">
        <v>47</v>
      </c>
      <c r="G227" s="2" t="str">
        <f>HYPERLINK("https://www.google.com/url?q=https%3A%2F%2Fdrive.google.com%2Ffile%2Fd%2F17EyTnZQK-2uq5WmnYrvW9U3jwmZVvaud%2Fview%3Fusp%3Dsharing", "สภาพสมบูรณ์")</f>
        <v>สภาพสมบูรณ์</v>
      </c>
      <c r="H227" s="2" t="str">
        <f>HYPERLINK("https://www.google.com/url?q=http%3A%2F%2Fnull", "")</f>
        <v/>
      </c>
      <c r="I227" s="1" t="s">
        <v>960</v>
      </c>
      <c r="J227" s="1" t="s">
        <v>47</v>
      </c>
      <c r="K227" s="1" t="s">
        <v>963</v>
      </c>
    </row>
    <row r="228" spans="1:11" x14ac:dyDescent="0.2">
      <c r="A228" s="1" t="s">
        <v>964</v>
      </c>
      <c r="B228" s="1" t="s">
        <v>965</v>
      </c>
      <c r="C228" s="2" t="str">
        <f t="shared" si="169"/>
        <v>น่าน</v>
      </c>
      <c r="D228" s="1" t="s">
        <v>917</v>
      </c>
      <c r="E228" s="1" t="s">
        <v>22</v>
      </c>
      <c r="F228" s="1" t="s">
        <v>47</v>
      </c>
      <c r="G228" s="2" t="str">
        <f t="shared" ref="G228:H228" si="182">HYPERLINK("https://www.google.com/url?q=http%3A%2F%2Fnull", "")</f>
        <v/>
      </c>
      <c r="H228" s="2" t="str">
        <f t="shared" si="182"/>
        <v/>
      </c>
      <c r="I228" s="1" t="s">
        <v>960</v>
      </c>
      <c r="J228" s="1" t="s">
        <v>47</v>
      </c>
      <c r="K228" s="1" t="s">
        <v>94</v>
      </c>
    </row>
    <row r="229" spans="1:11" x14ac:dyDescent="0.2">
      <c r="A229" s="1" t="s">
        <v>966</v>
      </c>
      <c r="B229" s="1" t="s">
        <v>967</v>
      </c>
      <c r="C229" s="2" t="str">
        <f t="shared" si="169"/>
        <v>น่าน</v>
      </c>
      <c r="D229" s="1" t="s">
        <v>968</v>
      </c>
      <c r="E229" s="1" t="s">
        <v>22</v>
      </c>
      <c r="F229" s="1" t="s">
        <v>47</v>
      </c>
      <c r="G229" s="2" t="str">
        <f t="shared" ref="G229:H229" si="183">HYPERLINK("https://www.google.com/url?q=http%3A%2F%2Fnull", "")</f>
        <v/>
      </c>
      <c r="H229" s="2" t="str">
        <f t="shared" si="183"/>
        <v/>
      </c>
      <c r="I229" s="1" t="s">
        <v>969</v>
      </c>
      <c r="J229" s="1" t="s">
        <v>47</v>
      </c>
      <c r="K229" s="1" t="s">
        <v>94</v>
      </c>
    </row>
    <row r="230" spans="1:11" x14ac:dyDescent="0.2">
      <c r="A230" s="1" t="s">
        <v>970</v>
      </c>
      <c r="B230" s="1" t="s">
        <v>971</v>
      </c>
      <c r="C230" s="2" t="str">
        <f t="shared" si="169"/>
        <v>น่าน</v>
      </c>
      <c r="D230" s="1" t="s">
        <v>968</v>
      </c>
      <c r="E230" s="1" t="s">
        <v>22</v>
      </c>
      <c r="F230" s="1" t="s">
        <v>47</v>
      </c>
      <c r="G230" s="2" t="str">
        <f t="shared" ref="G230:H230" si="184">HYPERLINK("https://www.google.com/url?q=http%3A%2F%2Fnull", "")</f>
        <v/>
      </c>
      <c r="H230" s="2" t="str">
        <f t="shared" si="184"/>
        <v/>
      </c>
      <c r="I230" s="1" t="s">
        <v>972</v>
      </c>
      <c r="J230" s="1" t="s">
        <v>47</v>
      </c>
      <c r="K230" s="1" t="s">
        <v>94</v>
      </c>
    </row>
    <row r="231" spans="1:11" x14ac:dyDescent="0.2">
      <c r="A231" s="1" t="s">
        <v>973</v>
      </c>
      <c r="B231" s="1" t="s">
        <v>974</v>
      </c>
      <c r="C231" s="2" t="str">
        <f t="shared" si="169"/>
        <v>น่าน</v>
      </c>
      <c r="D231" s="1" t="s">
        <v>917</v>
      </c>
      <c r="E231" s="1" t="s">
        <v>22</v>
      </c>
      <c r="F231" s="1" t="s">
        <v>918</v>
      </c>
      <c r="G231" s="2" t="str">
        <f>HYPERLINK("https://www.google.com/url?q=https%3A%2F%2Fdrive.google.com%2Ffile%2Fd%2F1Ug8xAY9TgDOCXK6nQFbRwt4cBtv5z4mE%2Fview%3Fusp%3Dsharing", "สภาพสมบูรณ์")</f>
        <v>สภาพสมบูรณ์</v>
      </c>
      <c r="H231" s="2" t="str">
        <f>HYPERLINK("https://www.google.com/url?q=http%3A%2F%2Fnull", "")</f>
        <v/>
      </c>
      <c r="I231" s="1" t="s">
        <v>975</v>
      </c>
      <c r="J231" s="1" t="s">
        <v>47</v>
      </c>
      <c r="K231" s="1" t="s">
        <v>44</v>
      </c>
    </row>
    <row r="232" spans="1:11" x14ac:dyDescent="0.2">
      <c r="A232" s="1" t="s">
        <v>976</v>
      </c>
      <c r="B232" s="1" t="s">
        <v>977</v>
      </c>
      <c r="C232" s="2" t="str">
        <f t="shared" si="169"/>
        <v>น่าน</v>
      </c>
      <c r="D232" s="1" t="s">
        <v>917</v>
      </c>
      <c r="E232" s="1" t="s">
        <v>22</v>
      </c>
      <c r="F232" s="1" t="s">
        <v>921</v>
      </c>
      <c r="G232" s="2" t="str">
        <f t="shared" ref="G232:H232" si="185">HYPERLINK("https://www.google.com/url?q=http%3A%2F%2Fnull", "")</f>
        <v/>
      </c>
      <c r="H232" s="2" t="str">
        <f t="shared" si="185"/>
        <v/>
      </c>
      <c r="I232" s="1" t="s">
        <v>978</v>
      </c>
      <c r="J232" s="1" t="s">
        <v>47</v>
      </c>
      <c r="K232" s="1" t="s">
        <v>979</v>
      </c>
    </row>
    <row r="233" spans="1:11" x14ac:dyDescent="0.2">
      <c r="A233" s="1" t="s">
        <v>980</v>
      </c>
      <c r="B233" s="1" t="s">
        <v>981</v>
      </c>
      <c r="C233" s="2" t="str">
        <f t="shared" si="169"/>
        <v>น่าน</v>
      </c>
      <c r="D233" s="1" t="s">
        <v>925</v>
      </c>
      <c r="E233" s="1" t="s">
        <v>22</v>
      </c>
      <c r="F233" s="1" t="s">
        <v>982</v>
      </c>
      <c r="G233" s="2" t="str">
        <f t="shared" ref="G233:H233" si="186">HYPERLINK("https://www.google.com/url?q=http%3A%2F%2Fnull", "")</f>
        <v/>
      </c>
      <c r="H233" s="2" t="str">
        <f t="shared" si="186"/>
        <v/>
      </c>
      <c r="I233" s="1" t="s">
        <v>983</v>
      </c>
      <c r="J233" s="1" t="s">
        <v>47</v>
      </c>
      <c r="K233" s="1" t="s">
        <v>984</v>
      </c>
    </row>
    <row r="234" spans="1:11" x14ac:dyDescent="0.2">
      <c r="A234" s="1" t="s">
        <v>985</v>
      </c>
      <c r="B234" s="1" t="s">
        <v>986</v>
      </c>
      <c r="C234" s="2" t="str">
        <f t="shared" si="169"/>
        <v>น่าน</v>
      </c>
      <c r="D234" s="1" t="s">
        <v>907</v>
      </c>
      <c r="E234" s="1" t="s">
        <v>22</v>
      </c>
      <c r="F234" s="1" t="s">
        <v>987</v>
      </c>
      <c r="G234" s="2" t="str">
        <f>HYPERLINK("https://www.google.com/url?q=https%3A%2F%2Fdrive.google.com%2Ffile%2Fd%2F1pkn3zvX1sMyS9qqiPn2clKzt0vEPHEEB%2Fview%3Fusp%3Dsharing", "บรรลุวัตถุประสงค์แล้ว/เสร็จสิ้น")</f>
        <v>บรรลุวัตถุประสงค์แล้ว/เสร็จสิ้น</v>
      </c>
      <c r="H234" s="2" t="str">
        <f t="shared" ref="H234:H264" si="187">HYPERLINK("https://www.google.com/url?q=http%3A%2F%2Fnull", "")</f>
        <v/>
      </c>
      <c r="I234" s="1" t="s">
        <v>988</v>
      </c>
      <c r="J234" s="1" t="s">
        <v>47</v>
      </c>
      <c r="K234" s="1" t="s">
        <v>989</v>
      </c>
    </row>
    <row r="235" spans="1:11" x14ac:dyDescent="0.2">
      <c r="A235" s="1" t="s">
        <v>990</v>
      </c>
      <c r="B235" s="1" t="s">
        <v>991</v>
      </c>
      <c r="C235" s="2" t="str">
        <f t="shared" ref="C235:C241" si="188">HYPERLINK("https://www.google.com/url?q=https%3A%2F%2Fwww.rdpb.go.th%2Frdpb%2FprojectData%2Ffiles%2Fnorth_eastern%2F2567%2F6%25E0%25B8%259A%25E0%25B8%25B6%25E0%25B8%2587%25E0%25B8%2581%25E0%25B8%25B2%25E0%25B8%25AC.pdf", "บึงกาฬ")</f>
        <v>บึงกาฬ</v>
      </c>
      <c r="D235" s="1" t="s">
        <v>992</v>
      </c>
      <c r="E235" s="1" t="s">
        <v>22</v>
      </c>
      <c r="F235" s="1" t="s">
        <v>993</v>
      </c>
      <c r="G235" s="2" t="str">
        <f>HYPERLINK("https://www.google.com/url?q=https%3A%2F%2Fdrive.google.com%2Ffile%2Fd%2F1w1RWJwTepSVOFmwQ3I52O1c3_kT7iSTs%2Fview%3Fusp%3Ddrive_link", "สภาพสมบูรณ์")</f>
        <v>สภาพสมบูรณ์</v>
      </c>
      <c r="H235" s="2" t="str">
        <f t="shared" si="187"/>
        <v/>
      </c>
      <c r="I235" s="1" t="s">
        <v>994</v>
      </c>
      <c r="J235" s="1" t="s">
        <v>47</v>
      </c>
      <c r="K235" s="1" t="s">
        <v>995</v>
      </c>
    </row>
    <row r="236" spans="1:11" x14ac:dyDescent="0.2">
      <c r="A236" s="1" t="s">
        <v>996</v>
      </c>
      <c r="B236" s="1" t="s">
        <v>997</v>
      </c>
      <c r="C236" s="2" t="str">
        <f t="shared" si="188"/>
        <v>บึงกาฬ</v>
      </c>
      <c r="D236" s="1" t="s">
        <v>992</v>
      </c>
      <c r="E236" s="1" t="s">
        <v>22</v>
      </c>
      <c r="F236" s="1" t="s">
        <v>998</v>
      </c>
      <c r="G236" s="2" t="str">
        <f>HYPERLINK("https://www.google.com/url?q=https%3A%2F%2Fdrive.google.com%2Ffile%2Fd%2F1G0b-wteOLeIs5n89G6oRy-5ODE4oINAH%2Fview%3Fusp%3Ddrive_link", "สภาพสมบูรณ์")</f>
        <v>สภาพสมบูรณ์</v>
      </c>
      <c r="H236" s="2" t="str">
        <f t="shared" si="187"/>
        <v/>
      </c>
      <c r="I236" s="1" t="s">
        <v>999</v>
      </c>
      <c r="J236" s="1" t="s">
        <v>47</v>
      </c>
      <c r="K236" s="1" t="s">
        <v>18</v>
      </c>
    </row>
    <row r="237" spans="1:11" x14ac:dyDescent="0.2">
      <c r="A237" s="1" t="s">
        <v>1000</v>
      </c>
      <c r="B237" s="1" t="s">
        <v>1001</v>
      </c>
      <c r="C237" s="2" t="str">
        <f t="shared" si="188"/>
        <v>บึงกาฬ</v>
      </c>
      <c r="D237" s="1" t="s">
        <v>992</v>
      </c>
      <c r="E237" s="1" t="s">
        <v>22</v>
      </c>
      <c r="F237" s="1" t="s">
        <v>998</v>
      </c>
      <c r="G237" s="2" t="str">
        <f>HYPERLINK("https://www.google.com/url?q=https%3A%2F%2Fdrive.google.com%2Ffile%2Fd%2F12RvwskgLRSEe2E9ESOhGO7iqkHd2ZSJB%2Fview%3Fusp%3Ddrive_link", "สภาพสมบูรณ์")</f>
        <v>สภาพสมบูรณ์</v>
      </c>
      <c r="H237" s="2" t="str">
        <f t="shared" si="187"/>
        <v/>
      </c>
      <c r="I237" s="1" t="s">
        <v>1002</v>
      </c>
      <c r="J237" s="1" t="s">
        <v>47</v>
      </c>
      <c r="K237" s="1" t="s">
        <v>18</v>
      </c>
    </row>
    <row r="238" spans="1:11" x14ac:dyDescent="0.2">
      <c r="A238" s="1" t="s">
        <v>1003</v>
      </c>
      <c r="B238" s="1" t="s">
        <v>1004</v>
      </c>
      <c r="C238" s="2" t="str">
        <f t="shared" si="188"/>
        <v>บึงกาฬ</v>
      </c>
      <c r="D238" s="1" t="s">
        <v>992</v>
      </c>
      <c r="E238" s="1" t="s">
        <v>22</v>
      </c>
      <c r="F238" s="1" t="s">
        <v>998</v>
      </c>
      <c r="G238" s="2" t="str">
        <f>HYPERLINK("https://www.google.com/url?q=https%3A%2F%2Fdrive.google.com%2Ffile%2Fd%2F1wnrfN0mQtkl8gn3rkL82zfXysHIQLl2K%2Fview%3Fusp%3Ddrive_link", "สภาพสมบูรณ์")</f>
        <v>สภาพสมบูรณ์</v>
      </c>
      <c r="H238" s="2" t="str">
        <f t="shared" si="187"/>
        <v/>
      </c>
      <c r="I238" s="1" t="s">
        <v>1005</v>
      </c>
      <c r="J238" s="1" t="s">
        <v>47</v>
      </c>
      <c r="K238" s="1" t="s">
        <v>18</v>
      </c>
    </row>
    <row r="239" spans="1:11" x14ac:dyDescent="0.2">
      <c r="A239" s="1" t="s">
        <v>1006</v>
      </c>
      <c r="B239" s="1" t="s">
        <v>1007</v>
      </c>
      <c r="C239" s="2" t="str">
        <f t="shared" si="188"/>
        <v>บึงกาฬ</v>
      </c>
      <c r="D239" s="1" t="s">
        <v>1008</v>
      </c>
      <c r="E239" s="1" t="s">
        <v>22</v>
      </c>
      <c r="F239" s="1" t="s">
        <v>1009</v>
      </c>
      <c r="G239" s="2" t="str">
        <f>HYPERLINK("https://www.google.com/url?q=https%3A%2F%2Fdrive.google.com%2Ffile%2Fd%2F1RX80oNrCv-EWhPY6GWkiX13Qng1FatTx%2Fview%3Fusp%3Ddrive_link", "สภาพสมบูรณ์")</f>
        <v>สภาพสมบูรณ์</v>
      </c>
      <c r="H239" s="2" t="str">
        <f t="shared" si="187"/>
        <v/>
      </c>
      <c r="I239" s="1" t="s">
        <v>1010</v>
      </c>
      <c r="J239" s="1" t="s">
        <v>47</v>
      </c>
      <c r="K239" s="1" t="s">
        <v>345</v>
      </c>
    </row>
    <row r="240" spans="1:11" x14ac:dyDescent="0.2">
      <c r="A240" s="1" t="s">
        <v>1011</v>
      </c>
      <c r="B240" s="1" t="s">
        <v>1012</v>
      </c>
      <c r="C240" s="2" t="str">
        <f t="shared" si="188"/>
        <v>บึงกาฬ</v>
      </c>
      <c r="D240" s="1" t="s">
        <v>992</v>
      </c>
      <c r="E240" s="1" t="s">
        <v>22</v>
      </c>
      <c r="F240" s="1" t="s">
        <v>1013</v>
      </c>
      <c r="G240" s="2" t="str">
        <f>HYPERLINK("https://www.google.com/url?q=https%3A%2F%2Fdrive.google.com%2Ffile%2Fd%2F12CZfnrzHeCL5Rqf9BPvlKQ-vgEGFNRUX%2Fview%3Fusp%3Ddrive_link", "สภาพสมบูรณ์")</f>
        <v>สภาพสมบูรณ์</v>
      </c>
      <c r="H240" s="2" t="str">
        <f t="shared" si="187"/>
        <v/>
      </c>
      <c r="I240" s="1" t="s">
        <v>1014</v>
      </c>
      <c r="J240" s="1" t="s">
        <v>47</v>
      </c>
      <c r="K240" s="1" t="s">
        <v>1015</v>
      </c>
    </row>
    <row r="241" spans="1:11" x14ac:dyDescent="0.2">
      <c r="A241" s="1" t="s">
        <v>1016</v>
      </c>
      <c r="B241" s="1" t="s">
        <v>1017</v>
      </c>
      <c r="C241" s="2" t="str">
        <f t="shared" si="188"/>
        <v>บึงกาฬ</v>
      </c>
      <c r="D241" s="1" t="s">
        <v>992</v>
      </c>
      <c r="E241" s="1" t="s">
        <v>22</v>
      </c>
      <c r="F241" s="1" t="s">
        <v>1018</v>
      </c>
      <c r="G241" s="2" t="str">
        <f>HYPERLINK("https://www.google.com/url?q=https%3A%2F%2Fdrive.google.com%2Ffile%2Fd%2F1_2ku9v6e8YNwu5L5ZZhl9c0C8o8PBXew%2Fview%3Fusp%3Ddrive_link", "สภาพสมบูรณ์")</f>
        <v>สภาพสมบูรณ์</v>
      </c>
      <c r="H241" s="2" t="str">
        <f t="shared" si="187"/>
        <v/>
      </c>
      <c r="I241" s="1" t="s">
        <v>1019</v>
      </c>
      <c r="J241" s="1" t="s">
        <v>47</v>
      </c>
      <c r="K241" s="1" t="s">
        <v>1020</v>
      </c>
    </row>
    <row r="242" spans="1:11" x14ac:dyDescent="0.2">
      <c r="A242" s="1" t="s">
        <v>1021</v>
      </c>
      <c r="B242" s="1" t="s">
        <v>1022</v>
      </c>
      <c r="C242" s="2" t="str">
        <f t="shared" ref="C242:C269" si="189">HYPERLINK("https://www.google.com/url?q=https%3A%2F%2Fwww.rdpb.go.th%2Frdpb%2FprojectData%2Ffiles%2Fnorth_eastern%2F2567%2F7%25E0%25B8%259A%25E0%25B8%25B8%25E0%25B8%25A3%25E0%25B8%25B5%25E0%25B8%25A3%25E0%25B8%25B1%25E0%25B8%25A1%25E0%25B8%25A2%25E0%25B9%258C.pdf", "บุรีรัมย์")</f>
        <v>บุรีรัมย์</v>
      </c>
      <c r="D242" s="1" t="s">
        <v>1023</v>
      </c>
      <c r="E242" s="1" t="s">
        <v>22</v>
      </c>
      <c r="F242" s="1" t="s">
        <v>1024</v>
      </c>
      <c r="G242" s="2" t="str">
        <f>HYPERLINK("https://www.google.com/url?q=https%3A%2F%2Fdrive.google.com%2Ffile%2Fd%2F12u81kGN_h8rGeNfozZPEuhHzcGjswmgY%2Fview%3Fusp%3Dsharing", "สภาพสมบูรณ์")</f>
        <v>สภาพสมบูรณ์</v>
      </c>
      <c r="H242" s="2" t="str">
        <f t="shared" si="187"/>
        <v/>
      </c>
      <c r="I242" s="1" t="s">
        <v>1025</v>
      </c>
      <c r="J242" s="1" t="s">
        <v>47</v>
      </c>
      <c r="K242" s="1" t="s">
        <v>18</v>
      </c>
    </row>
    <row r="243" spans="1:11" x14ac:dyDescent="0.2">
      <c r="A243" s="1" t="s">
        <v>1026</v>
      </c>
      <c r="B243" s="1" t="s">
        <v>1027</v>
      </c>
      <c r="C243" s="2" t="str">
        <f t="shared" si="189"/>
        <v>บุรีรัมย์</v>
      </c>
      <c r="D243" s="1" t="s">
        <v>1023</v>
      </c>
      <c r="E243" s="1" t="s">
        <v>22</v>
      </c>
      <c r="F243" s="1" t="s">
        <v>1024</v>
      </c>
      <c r="G243" s="2" t="str">
        <f>HYPERLINK("https://www.google.com/url?q=https%3A%2F%2Fdrive.google.com%2Ffile%2Fd%2F1q76jboZ67r9d4JCWdbVV6bk_bsP2Qygu%2Fview%3Fusp%3Dsharing", "สภาพสมบูรณ์")</f>
        <v>สภาพสมบูรณ์</v>
      </c>
      <c r="H243" s="2" t="str">
        <f t="shared" si="187"/>
        <v/>
      </c>
      <c r="I243" s="1" t="s">
        <v>1028</v>
      </c>
      <c r="J243" s="1" t="s">
        <v>47</v>
      </c>
      <c r="K243" s="1" t="s">
        <v>18</v>
      </c>
    </row>
    <row r="244" spans="1:11" x14ac:dyDescent="0.2">
      <c r="A244" s="1" t="s">
        <v>1029</v>
      </c>
      <c r="B244" s="1" t="s">
        <v>1030</v>
      </c>
      <c r="C244" s="2" t="str">
        <f t="shared" si="189"/>
        <v>บุรีรัมย์</v>
      </c>
      <c r="D244" s="1" t="s">
        <v>1023</v>
      </c>
      <c r="E244" s="1" t="s">
        <v>22</v>
      </c>
      <c r="F244" s="1" t="s">
        <v>1024</v>
      </c>
      <c r="G244" s="2" t="str">
        <f>HYPERLINK("https://www.google.com/url?q=https%3A%2F%2Fdrive.google.com%2Ffile%2Fd%2F1Qa7lqtBJv_f5ZaDB2meM4K3Eej6iEl_F%2Fview%3Fusp%3Dsharing", "สภาพสมบูรณ์")</f>
        <v>สภาพสมบูรณ์</v>
      </c>
      <c r="H244" s="2" t="str">
        <f t="shared" si="187"/>
        <v/>
      </c>
      <c r="I244" s="1" t="s">
        <v>1031</v>
      </c>
      <c r="J244" s="1" t="s">
        <v>47</v>
      </c>
      <c r="K244" s="1" t="s">
        <v>18</v>
      </c>
    </row>
    <row r="245" spans="1:11" x14ac:dyDescent="0.2">
      <c r="A245" s="1" t="s">
        <v>1032</v>
      </c>
      <c r="B245" s="1" t="s">
        <v>1033</v>
      </c>
      <c r="C245" s="2" t="str">
        <f t="shared" si="189"/>
        <v>บุรีรัมย์</v>
      </c>
      <c r="D245" s="1" t="s">
        <v>1034</v>
      </c>
      <c r="E245" s="1" t="s">
        <v>22</v>
      </c>
      <c r="F245" s="1" t="s">
        <v>1035</v>
      </c>
      <c r="G245" s="2" t="str">
        <f>HYPERLINK("https://www.google.com/url?q=https%3A%2F%2Fdrive.google.com%2Ffile%2Fd%2F1e1E98Eyn148m7Df-5G_i8AUF4zMwns7x%2Fview%3Fusp%3Dsharing", "สภาพสมบูรณ์")</f>
        <v>สภาพสมบูรณ์</v>
      </c>
      <c r="H245" s="2" t="str">
        <f t="shared" si="187"/>
        <v/>
      </c>
      <c r="I245" s="1" t="s">
        <v>1036</v>
      </c>
      <c r="J245" s="1" t="s">
        <v>1037</v>
      </c>
      <c r="K245" s="1" t="s">
        <v>18</v>
      </c>
    </row>
    <row r="246" spans="1:11" x14ac:dyDescent="0.2">
      <c r="A246" s="1" t="s">
        <v>1038</v>
      </c>
      <c r="B246" s="1" t="s">
        <v>1039</v>
      </c>
      <c r="C246" s="2" t="str">
        <f t="shared" si="189"/>
        <v>บุรีรัมย์</v>
      </c>
      <c r="D246" s="1" t="s">
        <v>1034</v>
      </c>
      <c r="E246" s="1" t="s">
        <v>22</v>
      </c>
      <c r="F246" s="1" t="s">
        <v>1035</v>
      </c>
      <c r="G246" s="2" t="str">
        <f>HYPERLINK("https://www.google.com/url?q=https%3A%2F%2Fdrive.google.com%2Ffile%2Fd%2F1NIZGQLznGkc4evaUnTSXu5ljUUE9qV2N%2Fview%3Fusp%3Dsharing", "สภาพสมบูรณ์")</f>
        <v>สภาพสมบูรณ์</v>
      </c>
      <c r="H246" s="2" t="str">
        <f t="shared" si="187"/>
        <v/>
      </c>
      <c r="I246" s="1" t="s">
        <v>1040</v>
      </c>
      <c r="J246" s="1" t="s">
        <v>1041</v>
      </c>
      <c r="K246" s="1" t="s">
        <v>18</v>
      </c>
    </row>
    <row r="247" spans="1:11" x14ac:dyDescent="0.2">
      <c r="A247" s="1" t="s">
        <v>1042</v>
      </c>
      <c r="B247" s="1" t="s">
        <v>1043</v>
      </c>
      <c r="C247" s="2" t="str">
        <f t="shared" si="189"/>
        <v>บุรีรัมย์</v>
      </c>
      <c r="D247" s="1" t="s">
        <v>1044</v>
      </c>
      <c r="E247" s="1" t="s">
        <v>22</v>
      </c>
      <c r="F247" s="1" t="s">
        <v>1045</v>
      </c>
      <c r="G247" s="2" t="str">
        <f>HYPERLINK("https://www.google.com/url?q=https%3A%2F%2Fdrive.google.com%2Ffile%2Fd%2F1bUDEHhEmaEm5y0SdYLTjk_cDmNHrMfTr%2Fview%3Fusp%3Dsharing", "สภาพชำรุด")</f>
        <v>สภาพชำรุด</v>
      </c>
      <c r="H247" s="2" t="str">
        <f t="shared" si="187"/>
        <v/>
      </c>
      <c r="I247" s="1" t="s">
        <v>1040</v>
      </c>
      <c r="J247" s="1" t="s">
        <v>1046</v>
      </c>
      <c r="K247" s="1" t="s">
        <v>18</v>
      </c>
    </row>
    <row r="248" spans="1:11" x14ac:dyDescent="0.2">
      <c r="A248" s="1" t="s">
        <v>1047</v>
      </c>
      <c r="B248" s="1" t="s">
        <v>1048</v>
      </c>
      <c r="C248" s="2" t="str">
        <f t="shared" si="189"/>
        <v>บุรีรัมย์</v>
      </c>
      <c r="D248" s="1" t="s">
        <v>1044</v>
      </c>
      <c r="E248" s="1" t="s">
        <v>22</v>
      </c>
      <c r="F248" s="1" t="s">
        <v>1045</v>
      </c>
      <c r="G248" s="2" t="str">
        <f>HYPERLINK("https://www.google.com/url?q=https%3A%2F%2Fdrive.google.com%2Ffile%2Fd%2F1uv-keDHkRmubn63NQz6Sp-hBEt7YhTYH%2Fview%3Fusp%3Dsharing", "สภาพสมบูรณ์")</f>
        <v>สภาพสมบูรณ์</v>
      </c>
      <c r="H248" s="2" t="str">
        <f t="shared" si="187"/>
        <v/>
      </c>
      <c r="I248" s="1" t="s">
        <v>1049</v>
      </c>
      <c r="J248" s="1" t="s">
        <v>1050</v>
      </c>
      <c r="K248" s="1" t="s">
        <v>18</v>
      </c>
    </row>
    <row r="249" spans="1:11" x14ac:dyDescent="0.2">
      <c r="A249" s="1" t="s">
        <v>1051</v>
      </c>
      <c r="B249" s="1" t="s">
        <v>1052</v>
      </c>
      <c r="C249" s="2" t="str">
        <f t="shared" si="189"/>
        <v>บุรีรัมย์</v>
      </c>
      <c r="D249" s="1" t="s">
        <v>1044</v>
      </c>
      <c r="E249" s="1" t="s">
        <v>22</v>
      </c>
      <c r="F249" s="1" t="s">
        <v>1045</v>
      </c>
      <c r="G249" s="2" t="str">
        <f>HYPERLINK("https://www.google.com/url?q=https%3A%2F%2Fdrive.google.com%2Ffile%2Fd%2F1p1u9eDROT5fUO6-Y_5-mDzrHOtMCE9Wy%2Fview%3Fusp%3Dsharing", "สภาพชำรุด")</f>
        <v>สภาพชำรุด</v>
      </c>
      <c r="H249" s="2" t="str">
        <f t="shared" si="187"/>
        <v/>
      </c>
      <c r="I249" s="1" t="s">
        <v>1049</v>
      </c>
      <c r="J249" s="1" t="s">
        <v>1053</v>
      </c>
      <c r="K249" s="1" t="s">
        <v>18</v>
      </c>
    </row>
    <row r="250" spans="1:11" x14ac:dyDescent="0.2">
      <c r="A250" s="1" t="s">
        <v>1054</v>
      </c>
      <c r="B250" s="1" t="s">
        <v>1055</v>
      </c>
      <c r="C250" s="2" t="str">
        <f t="shared" si="189"/>
        <v>บุรีรัมย์</v>
      </c>
      <c r="D250" s="1" t="s">
        <v>1044</v>
      </c>
      <c r="E250" s="1" t="s">
        <v>22</v>
      </c>
      <c r="F250" s="1" t="s">
        <v>1045</v>
      </c>
      <c r="G250" s="2" t="str">
        <f>HYPERLINK("https://www.google.com/url?q=https%3A%2F%2Fdrive.google.com%2Ffile%2Fd%2F1QzPS0FrVqj3yyz-vmZKQlW3z41a6zdGp%2Fview%3Fusp%3Dsharing", "สภาพชำรุด")</f>
        <v>สภาพชำรุด</v>
      </c>
      <c r="H250" s="2" t="str">
        <f t="shared" si="187"/>
        <v/>
      </c>
      <c r="I250" s="1" t="s">
        <v>1049</v>
      </c>
      <c r="J250" s="1" t="s">
        <v>1056</v>
      </c>
      <c r="K250" s="1" t="s">
        <v>18</v>
      </c>
    </row>
    <row r="251" spans="1:11" x14ac:dyDescent="0.2">
      <c r="A251" s="1" t="s">
        <v>1057</v>
      </c>
      <c r="B251" s="1" t="s">
        <v>1058</v>
      </c>
      <c r="C251" s="2" t="str">
        <f t="shared" si="189"/>
        <v>บุรีรัมย์</v>
      </c>
      <c r="D251" s="1" t="s">
        <v>1044</v>
      </c>
      <c r="E251" s="1" t="s">
        <v>22</v>
      </c>
      <c r="F251" s="1" t="s">
        <v>1045</v>
      </c>
      <c r="G251" s="2" t="str">
        <f>HYPERLINK("https://www.google.com/url?q=https%3A%2F%2Fdrive.google.com%2Ffile%2Fd%2F1bicoaocyw_NrvJADYxq_-br3W4n70jJk%2Fview%3Fusp%3Dsharing", "สภาพสมบูรณ์")</f>
        <v>สภาพสมบูรณ์</v>
      </c>
      <c r="H251" s="2" t="str">
        <f t="shared" si="187"/>
        <v/>
      </c>
      <c r="I251" s="1" t="s">
        <v>1059</v>
      </c>
      <c r="J251" s="1" t="s">
        <v>1060</v>
      </c>
      <c r="K251" s="1" t="s">
        <v>18</v>
      </c>
    </row>
    <row r="252" spans="1:11" x14ac:dyDescent="0.2">
      <c r="A252" s="1" t="s">
        <v>1061</v>
      </c>
      <c r="B252" s="1" t="s">
        <v>1062</v>
      </c>
      <c r="C252" s="2" t="str">
        <f t="shared" si="189"/>
        <v>บุรีรัมย์</v>
      </c>
      <c r="D252" s="1" t="s">
        <v>1044</v>
      </c>
      <c r="E252" s="1" t="s">
        <v>22</v>
      </c>
      <c r="F252" s="1" t="s">
        <v>1045</v>
      </c>
      <c r="G252" s="2" t="str">
        <f>HYPERLINK("https://www.google.com/url?q=https%3A%2F%2Fdrive.google.com%2Ffile%2Fd%2F16jtUB9Kjc-8FnrWVIcSpqMg_fFKx7zER%2Fview%3Fusp%3Dsharing", "สภาพสมบูรณ์")</f>
        <v>สภาพสมบูรณ์</v>
      </c>
      <c r="H252" s="2" t="str">
        <f t="shared" si="187"/>
        <v/>
      </c>
      <c r="I252" s="1" t="s">
        <v>1059</v>
      </c>
      <c r="J252" s="1" t="s">
        <v>1063</v>
      </c>
      <c r="K252" s="1" t="s">
        <v>18</v>
      </c>
    </row>
    <row r="253" spans="1:11" x14ac:dyDescent="0.2">
      <c r="A253" s="1" t="s">
        <v>1064</v>
      </c>
      <c r="B253" s="1" t="s">
        <v>1065</v>
      </c>
      <c r="C253" s="2" t="str">
        <f t="shared" si="189"/>
        <v>บุรีรัมย์</v>
      </c>
      <c r="D253" s="1" t="s">
        <v>1034</v>
      </c>
      <c r="E253" s="1" t="s">
        <v>22</v>
      </c>
      <c r="F253" s="1" t="s">
        <v>1066</v>
      </c>
      <c r="G253" s="2" t="str">
        <f>HYPERLINK("https://www.google.com/url?q=https%3A%2F%2Fdrive.google.com%2Ffile%2Fd%2F1rIc2uQBQv9lQzRG08wCOPT-NLSPpcpXu%2Fview%3Fusp%3Dsharing", "สภาพสมบูรณ์")</f>
        <v>สภาพสมบูรณ์</v>
      </c>
      <c r="H253" s="2" t="str">
        <f t="shared" si="187"/>
        <v/>
      </c>
      <c r="I253" s="1" t="s">
        <v>1067</v>
      </c>
      <c r="J253" s="1" t="s">
        <v>1068</v>
      </c>
      <c r="K253" s="1" t="s">
        <v>18</v>
      </c>
    </row>
    <row r="254" spans="1:11" x14ac:dyDescent="0.2">
      <c r="A254" s="1" t="s">
        <v>1069</v>
      </c>
      <c r="B254" s="1" t="s">
        <v>1070</v>
      </c>
      <c r="C254" s="2" t="str">
        <f t="shared" si="189"/>
        <v>บุรีรัมย์</v>
      </c>
      <c r="D254" s="1" t="s">
        <v>1034</v>
      </c>
      <c r="E254" s="1" t="s">
        <v>22</v>
      </c>
      <c r="F254" s="1" t="s">
        <v>1066</v>
      </c>
      <c r="G254" s="2" t="str">
        <f>HYPERLINK("https://www.google.com/url?q=https%3A%2F%2Fdrive.google.com%2Ffile%2Fd%2F1V96LQOZLu23l0Z6sSQKjsD6Hc8vRY-Bk%2Fview%3Fusp%3Dsharing", "สภาพสมบูรณ์")</f>
        <v>สภาพสมบูรณ์</v>
      </c>
      <c r="H254" s="2" t="str">
        <f t="shared" si="187"/>
        <v/>
      </c>
      <c r="I254" s="1" t="s">
        <v>1071</v>
      </c>
      <c r="J254" s="1" t="s">
        <v>47</v>
      </c>
      <c r="K254" s="1" t="s">
        <v>18</v>
      </c>
    </row>
    <row r="255" spans="1:11" x14ac:dyDescent="0.2">
      <c r="A255" s="1" t="s">
        <v>1072</v>
      </c>
      <c r="B255" s="1" t="s">
        <v>1073</v>
      </c>
      <c r="C255" s="2" t="str">
        <f t="shared" si="189"/>
        <v>บุรีรัมย์</v>
      </c>
      <c r="D255" s="1" t="s">
        <v>1023</v>
      </c>
      <c r="E255" s="1" t="s">
        <v>22</v>
      </c>
      <c r="F255" s="1" t="s">
        <v>1066</v>
      </c>
      <c r="G255" s="2" t="str">
        <f>HYPERLINK("https://www.google.com/url?q=https%3A%2F%2Fdrive.google.com%2Ffile%2Fd%2F1Tbo4gU658qml0aM4n0LY9H6WWuDahuCV%2Fview%3Fusp%3Dsharing", "สภาพสมบูรณ์")</f>
        <v>สภาพสมบูรณ์</v>
      </c>
      <c r="H255" s="2" t="str">
        <f t="shared" si="187"/>
        <v/>
      </c>
      <c r="I255" s="1" t="s">
        <v>1074</v>
      </c>
      <c r="J255" s="1" t="s">
        <v>47</v>
      </c>
      <c r="K255" s="1" t="s">
        <v>18</v>
      </c>
    </row>
    <row r="256" spans="1:11" x14ac:dyDescent="0.2">
      <c r="A256" s="1" t="s">
        <v>1075</v>
      </c>
      <c r="B256" s="1" t="s">
        <v>1076</v>
      </c>
      <c r="C256" s="2" t="str">
        <f t="shared" si="189"/>
        <v>บุรีรัมย์</v>
      </c>
      <c r="D256" s="1" t="s">
        <v>1023</v>
      </c>
      <c r="E256" s="1" t="s">
        <v>22</v>
      </c>
      <c r="F256" s="1" t="s">
        <v>1077</v>
      </c>
      <c r="G256" s="2" t="str">
        <f>HYPERLINK("https://www.google.com/url?q=https%3A%2F%2Fdrive.google.com%2Ffile%2Fd%2F1U_KFzZoMDjpJ9CHCs3AfZcZhU2V1mwSF%2Fview%3Fusp%3Dsharing", "สภาพสมบูรณ์")</f>
        <v>สภาพสมบูรณ์</v>
      </c>
      <c r="H256" s="2" t="str">
        <f t="shared" si="187"/>
        <v/>
      </c>
      <c r="I256" s="1" t="s">
        <v>1078</v>
      </c>
      <c r="J256" s="1" t="s">
        <v>47</v>
      </c>
      <c r="K256" s="1" t="s">
        <v>18</v>
      </c>
    </row>
    <row r="257" spans="1:11" x14ac:dyDescent="0.2">
      <c r="A257" s="1" t="s">
        <v>1079</v>
      </c>
      <c r="B257" s="1" t="s">
        <v>1080</v>
      </c>
      <c r="C257" s="2" t="str">
        <f t="shared" si="189"/>
        <v>บุรีรัมย์</v>
      </c>
      <c r="D257" s="1" t="s">
        <v>1023</v>
      </c>
      <c r="E257" s="1" t="s">
        <v>22</v>
      </c>
      <c r="F257" s="1" t="s">
        <v>1077</v>
      </c>
      <c r="G257" s="2" t="str">
        <f>HYPERLINK("https://www.google.com/url?q=https%3A%2F%2Fdrive.google.com%2Ffile%2Fd%2F1vjDdvmbIU4TyBYvx0aSSw2pc7uaXctsS%2Fview%3Fusp%3Dsharing", "สภาพสมบูรณ์")</f>
        <v>สภาพสมบูรณ์</v>
      </c>
      <c r="H257" s="2" t="str">
        <f t="shared" si="187"/>
        <v/>
      </c>
      <c r="I257" s="1" t="s">
        <v>1081</v>
      </c>
      <c r="J257" s="1" t="s">
        <v>47</v>
      </c>
      <c r="K257" s="1" t="s">
        <v>18</v>
      </c>
    </row>
    <row r="258" spans="1:11" x14ac:dyDescent="0.2">
      <c r="A258" s="1" t="s">
        <v>1082</v>
      </c>
      <c r="B258" s="1" t="s">
        <v>1083</v>
      </c>
      <c r="C258" s="2" t="str">
        <f t="shared" si="189"/>
        <v>บุรีรัมย์</v>
      </c>
      <c r="D258" s="1" t="s">
        <v>1023</v>
      </c>
      <c r="E258" s="1" t="s">
        <v>22</v>
      </c>
      <c r="F258" s="1" t="s">
        <v>47</v>
      </c>
      <c r="G258" s="2" t="str">
        <f>HYPERLINK("https://www.google.com/url?q=https%3A%2F%2Fdrive.google.com%2Ffile%2Fd%2F1W3-dUdkkc9Y_rg3H_RCiNNXDRygcvklc%2Fview%3Fusp%3Dsharing", "สภาพสมบูรณ์")</f>
        <v>สภาพสมบูรณ์</v>
      </c>
      <c r="H258" s="2" t="str">
        <f t="shared" si="187"/>
        <v/>
      </c>
      <c r="I258" s="1" t="s">
        <v>1084</v>
      </c>
      <c r="J258" s="1" t="s">
        <v>47</v>
      </c>
      <c r="K258" s="1" t="s">
        <v>18</v>
      </c>
    </row>
    <row r="259" spans="1:11" x14ac:dyDescent="0.2">
      <c r="A259" s="1" t="s">
        <v>1085</v>
      </c>
      <c r="B259" s="1" t="s">
        <v>1086</v>
      </c>
      <c r="C259" s="2" t="str">
        <f t="shared" si="189"/>
        <v>บุรีรัมย์</v>
      </c>
      <c r="D259" s="1" t="s">
        <v>1087</v>
      </c>
      <c r="E259" s="1" t="s">
        <v>22</v>
      </c>
      <c r="F259" s="1" t="s">
        <v>1088</v>
      </c>
      <c r="G259" s="2" t="str">
        <f>HYPERLINK("https://www.google.com/url?q=https%3A%2F%2Fdrive.google.com%2Ffile%2Fd%2F1JG-r7eGMZgW5L4lOQS_EafeuNOIRSho1%2Fview%3Fusp%3Dsharing", "บรรลุวัตถุประสงค์แล้ว/เสร็จสิ้น")</f>
        <v>บรรลุวัตถุประสงค์แล้ว/เสร็จสิ้น</v>
      </c>
      <c r="H259" s="2" t="str">
        <f t="shared" si="187"/>
        <v/>
      </c>
      <c r="I259" s="1" t="s">
        <v>1089</v>
      </c>
      <c r="J259" s="1" t="s">
        <v>47</v>
      </c>
      <c r="K259" s="1" t="s">
        <v>1090</v>
      </c>
    </row>
    <row r="260" spans="1:11" x14ac:dyDescent="0.2">
      <c r="A260" s="1" t="s">
        <v>1091</v>
      </c>
      <c r="B260" s="1" t="s">
        <v>1092</v>
      </c>
      <c r="C260" s="2" t="str">
        <f t="shared" si="189"/>
        <v>บุรีรัมย์</v>
      </c>
      <c r="D260" s="1" t="s">
        <v>1023</v>
      </c>
      <c r="E260" s="1" t="s">
        <v>22</v>
      </c>
      <c r="F260" s="1" t="s">
        <v>1093</v>
      </c>
      <c r="G260" s="2" t="str">
        <f>HYPERLINK("https://www.google.com/url?q=https%3A%2F%2Fdrive.google.com%2Fdrive%2Ffolders%2F1QzaA77XXxHSy9Q9a4P2OytscWCntJxgT%3Fusp%3Dsharing", "สภาพสมบูรณ์")</f>
        <v>สภาพสมบูรณ์</v>
      </c>
      <c r="H260" s="2" t="str">
        <f t="shared" si="187"/>
        <v/>
      </c>
      <c r="I260" s="1" t="s">
        <v>1094</v>
      </c>
      <c r="J260" s="1" t="s">
        <v>47</v>
      </c>
      <c r="K260" s="1" t="s">
        <v>1095</v>
      </c>
    </row>
    <row r="261" spans="1:11" x14ac:dyDescent="0.2">
      <c r="A261" s="1" t="s">
        <v>1096</v>
      </c>
      <c r="B261" s="1" t="s">
        <v>1097</v>
      </c>
      <c r="C261" s="2" t="str">
        <f t="shared" si="189"/>
        <v>บุรีรัมย์</v>
      </c>
      <c r="D261" s="1" t="s">
        <v>1034</v>
      </c>
      <c r="E261" s="1" t="s">
        <v>22</v>
      </c>
      <c r="F261" s="1" t="s">
        <v>1098</v>
      </c>
      <c r="G261" s="2" t="str">
        <f>HYPERLINK("https://www.google.com/url?q=https%3A%2F%2Fdrive.google.com%2Ffile%2Fd%2F1WaEreq7TeQFtgjpPUAeA6MJYQxLiUnTy%2Fview%3Fusp%3Dsharing", "สภาพสมบูรณ์")</f>
        <v>สภาพสมบูรณ์</v>
      </c>
      <c r="H261" s="2" t="str">
        <f t="shared" si="187"/>
        <v/>
      </c>
      <c r="I261" s="1" t="s">
        <v>1099</v>
      </c>
      <c r="J261" s="1" t="s">
        <v>47</v>
      </c>
      <c r="K261" s="1" t="s">
        <v>1100</v>
      </c>
    </row>
    <row r="262" spans="1:11" x14ac:dyDescent="0.2">
      <c r="A262" s="1" t="s">
        <v>1101</v>
      </c>
      <c r="B262" s="1" t="s">
        <v>1102</v>
      </c>
      <c r="C262" s="2" t="str">
        <f t="shared" si="189"/>
        <v>บุรีรัมย์</v>
      </c>
      <c r="D262" s="1" t="s">
        <v>1034</v>
      </c>
      <c r="E262" s="1" t="s">
        <v>22</v>
      </c>
      <c r="F262" s="1" t="s">
        <v>1098</v>
      </c>
      <c r="G262" s="2" t="str">
        <f>HYPERLINK("https://www.google.com/url?q=https%3A%2F%2Fdrive.google.com%2Ffile%2Fd%2F1HXPIQ2obQR-b5Cybz5EKY-dK6kp_oKgy%2Fview%3Fusp%3Dsharing", "บรรลุวัตถุประสงค์แล้ว/เสร็จสิ้น")</f>
        <v>บรรลุวัตถุประสงค์แล้ว/เสร็จสิ้น</v>
      </c>
      <c r="H262" s="2" t="str">
        <f t="shared" si="187"/>
        <v/>
      </c>
      <c r="I262" s="1" t="s">
        <v>1103</v>
      </c>
      <c r="J262" s="1" t="s">
        <v>47</v>
      </c>
      <c r="K262" s="1" t="s">
        <v>94</v>
      </c>
    </row>
    <row r="263" spans="1:11" x14ac:dyDescent="0.2">
      <c r="A263" s="1" t="s">
        <v>1104</v>
      </c>
      <c r="B263" s="1" t="s">
        <v>1105</v>
      </c>
      <c r="C263" s="2" t="str">
        <f t="shared" si="189"/>
        <v>บุรีรัมย์</v>
      </c>
      <c r="D263" s="1" t="s">
        <v>1023</v>
      </c>
      <c r="E263" s="1" t="s">
        <v>22</v>
      </c>
      <c r="F263" s="1" t="s">
        <v>1106</v>
      </c>
      <c r="G263" s="2" t="str">
        <f>HYPERLINK("https://www.google.com/url?q=https%3A%2F%2Fdrive.google.com%2Fdrive%2Ffolders%2F1yuekSwL4iw4peKRqEq5379p5sG727lmq%3Fusp%3Dsharing", "บรรลุวัตถุประสงค์แล้ว/เสร็จสิ้น")</f>
        <v>บรรลุวัตถุประสงค์แล้ว/เสร็จสิ้น</v>
      </c>
      <c r="H263" s="2" t="str">
        <f t="shared" si="187"/>
        <v/>
      </c>
      <c r="I263" s="1" t="s">
        <v>1107</v>
      </c>
      <c r="J263" s="1" t="s">
        <v>47</v>
      </c>
      <c r="K263" s="1" t="s">
        <v>1108</v>
      </c>
    </row>
    <row r="264" spans="1:11" x14ac:dyDescent="0.2">
      <c r="A264" s="1" t="s">
        <v>1109</v>
      </c>
      <c r="B264" s="1" t="s">
        <v>1110</v>
      </c>
      <c r="C264" s="2" t="str">
        <f t="shared" si="189"/>
        <v>บุรีรัมย์</v>
      </c>
      <c r="D264" s="1" t="s">
        <v>1111</v>
      </c>
      <c r="E264" s="1" t="s">
        <v>22</v>
      </c>
      <c r="F264" s="1" t="s">
        <v>1077</v>
      </c>
      <c r="G264" s="2" t="str">
        <f>HYPERLINK("https://www.google.com/url?q=https%3A%2F%2Fdrive.google.com%2Ffile%2Fd%2F1ACXrwPNgjpZ88jo-jz0L1PpFGWlR5_ZD%2Fview%3Fusp%3Dsharing", "สภาพสมบูรณ์")</f>
        <v>สภาพสมบูรณ์</v>
      </c>
      <c r="H264" s="2" t="str">
        <f t="shared" si="187"/>
        <v/>
      </c>
      <c r="I264" s="1" t="s">
        <v>1112</v>
      </c>
      <c r="J264" s="1" t="s">
        <v>47</v>
      </c>
      <c r="K264" s="1" t="s">
        <v>1113</v>
      </c>
    </row>
    <row r="265" spans="1:11" x14ac:dyDescent="0.2">
      <c r="A265" s="1" t="s">
        <v>1114</v>
      </c>
      <c r="B265" s="1" t="s">
        <v>1115</v>
      </c>
      <c r="C265" s="2" t="str">
        <f t="shared" si="189"/>
        <v>บุรีรัมย์</v>
      </c>
      <c r="D265" s="1" t="s">
        <v>47</v>
      </c>
      <c r="E265" s="1" t="s">
        <v>22</v>
      </c>
      <c r="F265" s="1" t="s">
        <v>47</v>
      </c>
      <c r="G265" s="2" t="str">
        <f t="shared" ref="G265:H265" si="190">HYPERLINK("https://www.google.com/url?q=http%3A%2F%2Fnull", "")</f>
        <v/>
      </c>
      <c r="H265" s="2" t="str">
        <f t="shared" si="190"/>
        <v/>
      </c>
      <c r="I265" s="1" t="s">
        <v>1116</v>
      </c>
      <c r="J265" s="1" t="s">
        <v>47</v>
      </c>
      <c r="K265" s="1" t="s">
        <v>94</v>
      </c>
    </row>
    <row r="266" spans="1:11" x14ac:dyDescent="0.2">
      <c r="A266" s="1" t="s">
        <v>1117</v>
      </c>
      <c r="B266" s="1" t="s">
        <v>1118</v>
      </c>
      <c r="C266" s="2" t="str">
        <f t="shared" si="189"/>
        <v>บุรีรัมย์</v>
      </c>
      <c r="D266" s="1" t="s">
        <v>1119</v>
      </c>
      <c r="E266" s="1" t="s">
        <v>22</v>
      </c>
      <c r="F266" s="3" t="s">
        <v>1120</v>
      </c>
      <c r="G266" s="2" t="str">
        <f>HYPERLINK("https://www.google.com/url?q=https%3A%2F%2Fdrive.google.com%2Ffile%2Fd%2F1P8Y2vvBCWbnXQycNGw9Ilkx70m1xTlzQ%2Fview%3Fusp%3Dsharing", "บรรลุวัตถุประสงค์แล้ว/เสร็จสิ้น")</f>
        <v>บรรลุวัตถุประสงค์แล้ว/เสร็จสิ้น</v>
      </c>
      <c r="H266" s="2" t="str">
        <f t="shared" ref="H266:H269" si="191">HYPERLINK("https://www.google.com/url?q=http%3A%2F%2Fnull", "")</f>
        <v/>
      </c>
      <c r="I266" s="1" t="s">
        <v>1121</v>
      </c>
      <c r="J266" s="1" t="s">
        <v>47</v>
      </c>
      <c r="K266" s="1" t="s">
        <v>1122</v>
      </c>
    </row>
    <row r="267" spans="1:11" x14ac:dyDescent="0.2">
      <c r="A267" s="1" t="s">
        <v>1123</v>
      </c>
      <c r="B267" s="1" t="s">
        <v>1124</v>
      </c>
      <c r="C267" s="2" t="str">
        <f t="shared" si="189"/>
        <v>บุรีรัมย์</v>
      </c>
      <c r="D267" s="1" t="s">
        <v>1087</v>
      </c>
      <c r="E267" s="1" t="s">
        <v>22</v>
      </c>
      <c r="F267" s="1" t="s">
        <v>1125</v>
      </c>
      <c r="G267" s="2" t="str">
        <f>HYPERLINK("https://www.google.com/url?q=https%3A%2F%2Fdrive.google.com%2Ffile%2Fd%2F1uPV9UTXj18yAfeXBOPX_ZgLmnS2tl5DV%2Fview%3Fusp%3Dsharing", "สภาพชำรุด")</f>
        <v>สภาพชำรุด</v>
      </c>
      <c r="H267" s="2" t="str">
        <f t="shared" si="191"/>
        <v/>
      </c>
      <c r="I267" s="1" t="s">
        <v>1126</v>
      </c>
      <c r="J267" s="1" t="s">
        <v>47</v>
      </c>
      <c r="K267" s="1" t="s">
        <v>1127</v>
      </c>
    </row>
    <row r="268" spans="1:11" x14ac:dyDescent="0.2">
      <c r="A268" s="1" t="s">
        <v>1128</v>
      </c>
      <c r="B268" s="1" t="s">
        <v>1129</v>
      </c>
      <c r="C268" s="2" t="str">
        <f t="shared" si="189"/>
        <v>บุรีรัมย์</v>
      </c>
      <c r="D268" s="1" t="s">
        <v>1034</v>
      </c>
      <c r="E268" s="1" t="s">
        <v>22</v>
      </c>
      <c r="F268" s="1" t="s">
        <v>1066</v>
      </c>
      <c r="G268" s="2" t="str">
        <f>HYPERLINK("https://www.google.com/url?q=https%3A%2F%2Fdrive.google.com%2Ffile%2Fd%2F1Ze2h4g109I6rxpAtkosXkOhNyT9JruBM%2Fview%3Fusp%3Dsharing", "บรรลุวัตถุประสงค์แล้ว/เสร็จสิ้น")</f>
        <v>บรรลุวัตถุประสงค์แล้ว/เสร็จสิ้น</v>
      </c>
      <c r="H268" s="2" t="str">
        <f t="shared" si="191"/>
        <v/>
      </c>
      <c r="I268" s="1" t="s">
        <v>1130</v>
      </c>
      <c r="J268" s="1" t="s">
        <v>47</v>
      </c>
      <c r="K268" s="1" t="s">
        <v>44</v>
      </c>
    </row>
    <row r="269" spans="1:11" x14ac:dyDescent="0.2">
      <c r="A269" s="1" t="s">
        <v>1131</v>
      </c>
      <c r="B269" s="1" t="s">
        <v>1132</v>
      </c>
      <c r="C269" s="2" t="str">
        <f t="shared" si="189"/>
        <v>บุรีรัมย์</v>
      </c>
      <c r="D269" s="1" t="s">
        <v>1023</v>
      </c>
      <c r="E269" s="1" t="s">
        <v>22</v>
      </c>
      <c r="F269" s="1" t="s">
        <v>1133</v>
      </c>
      <c r="G269" s="2" t="str">
        <f>HYPERLINK("https://www.google.com/url?q=https%3A%2F%2Fdrive.google.com%2Ffile%2Fd%2F1_YeE2q4EQ4-cjvTZ2OfirSZfl67DNiOR%2Fview%3Fusp%3Dsharing", "สภาพสมบูรณ์")</f>
        <v>สภาพสมบูรณ์</v>
      </c>
      <c r="H269" s="2" t="str">
        <f t="shared" si="191"/>
        <v/>
      </c>
      <c r="I269" s="1" t="s">
        <v>1134</v>
      </c>
      <c r="J269" s="1" t="s">
        <v>47</v>
      </c>
      <c r="K269" s="1" t="s">
        <v>1135</v>
      </c>
    </row>
    <row r="270" spans="1:11" x14ac:dyDescent="0.2">
      <c r="A270" s="1" t="s">
        <v>1136</v>
      </c>
      <c r="B270" s="1" t="s">
        <v>1137</v>
      </c>
      <c r="C270" s="2" t="e">
        <f t="shared" ref="C270:C274" si="192">HYPERLINK("https://www.google.com/url?q=https%3A%2F%2Fwww.rdpb.go.th%2Frdpb%2FprojectData%2Ffiles%2Fcentral%2F2567%2F12%25E0%25B8%259B%25E0%25B8%25A3%25E0%25B8%25B0%25E0%25B8%2588%25E0%25B8%25A7%25E0%25B8%259A%25E0%25B8%2584%25E0%25B8%25B5%25E0%25B8%25A3%25E0%25B8%2"&amp;"5B5%25E0%25B8%2582%25E0%25B8%25B1%25E0%25B8%2599%25E0%25B8%2598%25E0%25B9%258C.pdf", "ประจวบคีรีขันธ์")</f>
        <v>#VALUE!</v>
      </c>
      <c r="D270" s="1" t="s">
        <v>1138</v>
      </c>
      <c r="E270" s="1" t="s">
        <v>22</v>
      </c>
      <c r="F270" s="1" t="s">
        <v>1139</v>
      </c>
      <c r="G270" s="2" t="str">
        <f t="shared" ref="G270:H270" si="193">HYPERLINK("https://www.google.com/url?q=http%3A%2F%2Fnull", "")</f>
        <v/>
      </c>
      <c r="H270" s="2" t="str">
        <f t="shared" si="193"/>
        <v/>
      </c>
      <c r="I270" s="1" t="s">
        <v>205</v>
      </c>
      <c r="J270" s="1" t="s">
        <v>47</v>
      </c>
      <c r="K270" s="1" t="s">
        <v>18</v>
      </c>
    </row>
    <row r="271" spans="1:11" x14ac:dyDescent="0.2">
      <c r="A271" s="1" t="s">
        <v>1140</v>
      </c>
      <c r="B271" s="1" t="s">
        <v>1141</v>
      </c>
      <c r="C271" s="2" t="e">
        <f t="shared" si="192"/>
        <v>#VALUE!</v>
      </c>
      <c r="D271" s="1" t="s">
        <v>1142</v>
      </c>
      <c r="E271" s="1" t="s">
        <v>1143</v>
      </c>
      <c r="F271" s="1" t="s">
        <v>1144</v>
      </c>
      <c r="G271" s="2" t="str">
        <f t="shared" ref="G271:H271" si="194">HYPERLINK("https://www.google.com/url?q=http%3A%2F%2Fnull", "")</f>
        <v/>
      </c>
      <c r="H271" s="2" t="str">
        <f t="shared" si="194"/>
        <v/>
      </c>
      <c r="I271" s="1" t="s">
        <v>1145</v>
      </c>
      <c r="J271" s="1" t="s">
        <v>1146</v>
      </c>
      <c r="K271" s="1" t="s">
        <v>18</v>
      </c>
    </row>
    <row r="272" spans="1:11" x14ac:dyDescent="0.2">
      <c r="A272" s="1" t="s">
        <v>1147</v>
      </c>
      <c r="B272" s="1" t="s">
        <v>1148</v>
      </c>
      <c r="C272" s="2" t="e">
        <f t="shared" si="192"/>
        <v>#VALUE!</v>
      </c>
      <c r="D272" s="1" t="s">
        <v>1149</v>
      </c>
      <c r="E272" s="1" t="s">
        <v>22</v>
      </c>
      <c r="F272" s="1" t="s">
        <v>1150</v>
      </c>
      <c r="G272" s="2" t="str">
        <f t="shared" ref="G272:H272" si="195">HYPERLINK("https://www.google.com/url?q=http%3A%2F%2Fnull", "")</f>
        <v/>
      </c>
      <c r="H272" s="2" t="str">
        <f t="shared" si="195"/>
        <v/>
      </c>
      <c r="I272" s="1" t="s">
        <v>1151</v>
      </c>
      <c r="J272" s="1" t="s">
        <v>1152</v>
      </c>
      <c r="K272" s="1" t="s">
        <v>345</v>
      </c>
    </row>
    <row r="273" spans="1:11" x14ac:dyDescent="0.2">
      <c r="A273" s="1" t="s">
        <v>1153</v>
      </c>
      <c r="B273" s="1" t="s">
        <v>1154</v>
      </c>
      <c r="C273" s="2" t="e">
        <f t="shared" si="192"/>
        <v>#VALUE!</v>
      </c>
      <c r="D273" s="1" t="s">
        <v>1138</v>
      </c>
      <c r="E273" s="1" t="s">
        <v>22</v>
      </c>
      <c r="F273" s="1" t="s">
        <v>1155</v>
      </c>
      <c r="G273" s="2" t="str">
        <f>HYPERLINK("https://www.google.com/url?q=https%3A%2F%2Fdrive.google.com%2Ffile%2Fd%2F1R8USLS54wPM8gTouc5IlLuwNynfTBym-%2Fview%3Fusp%3Ddrive_link", "บรรลุวัตถุประสงค์แล้ว/เสร็จสิ้น")</f>
        <v>บรรลุวัตถุประสงค์แล้ว/เสร็จสิ้น</v>
      </c>
      <c r="H273" s="2" t="str">
        <f t="shared" ref="H273:H274" si="196">HYPERLINK("https://www.google.com/url?q=http%3A%2F%2Fnull", "")</f>
        <v/>
      </c>
      <c r="I273" s="1" t="s">
        <v>1156</v>
      </c>
      <c r="J273" s="1" t="s">
        <v>1157</v>
      </c>
      <c r="K273" s="1" t="s">
        <v>345</v>
      </c>
    </row>
    <row r="274" spans="1:11" x14ac:dyDescent="0.2">
      <c r="A274" s="1" t="s">
        <v>1158</v>
      </c>
      <c r="B274" s="1" t="s">
        <v>1159</v>
      </c>
      <c r="C274" s="2" t="e">
        <f t="shared" si="192"/>
        <v>#VALUE!</v>
      </c>
      <c r="D274" s="1" t="s">
        <v>1138</v>
      </c>
      <c r="E274" s="1" t="s">
        <v>22</v>
      </c>
      <c r="F274" s="1" t="s">
        <v>1160</v>
      </c>
      <c r="G274" s="2" t="str">
        <f>HYPERLINK("https://www.google.com/url?q=https%3A%2F%2Fdrive.google.com%2Ffile%2Fd%2F17ySMi4-S0R_sBiYPxd-Cm_wUMaoFa3Fw%2Fview%3Fusp%3Ddrive_link", "อยู่ระหว่างสำรวจสถานะ")</f>
        <v>อยู่ระหว่างสำรวจสถานะ</v>
      </c>
      <c r="H274" s="2" t="str">
        <f t="shared" si="196"/>
        <v/>
      </c>
      <c r="I274" s="1" t="s">
        <v>1161</v>
      </c>
      <c r="J274" s="1" t="s">
        <v>47</v>
      </c>
      <c r="K274" s="1" t="s">
        <v>94</v>
      </c>
    </row>
    <row r="275" spans="1:11" x14ac:dyDescent="0.2">
      <c r="A275" s="1" t="s">
        <v>1162</v>
      </c>
      <c r="B275" s="1" t="s">
        <v>1163</v>
      </c>
      <c r="C275" s="2" t="str">
        <f t="shared" ref="C275:C276" si="197">HYPERLINK("https://www.google.com/url?q=https%3A%2F%2Fwww.rdpb.go.th%2Frdpb%2FprojectData%2Ffiles%2Fcentral%2F2567%2F13%25E0%25B8%259B%25E0%25B8%25A3%25E0%25B8%25B2%25E0%25B8%2588%25E0%25B8%25B5%25E0%25B8%2599.pdf", "ปราจีนบุรี")</f>
        <v>ปราจีนบุรี</v>
      </c>
      <c r="D275" s="1" t="s">
        <v>1164</v>
      </c>
      <c r="E275" s="1" t="s">
        <v>1165</v>
      </c>
      <c r="F275" s="1" t="s">
        <v>47</v>
      </c>
      <c r="G275" s="2" t="str">
        <f t="shared" ref="G275:H275" si="198">HYPERLINK("https://www.google.com/url?q=http%3A%2F%2Fnull", "")</f>
        <v/>
      </c>
      <c r="H275" s="2" t="str">
        <f t="shared" si="198"/>
        <v/>
      </c>
      <c r="I275" s="1" t="s">
        <v>1166</v>
      </c>
      <c r="J275" s="1" t="s">
        <v>47</v>
      </c>
      <c r="K275" s="1" t="s">
        <v>345</v>
      </c>
    </row>
    <row r="276" spans="1:11" x14ac:dyDescent="0.2">
      <c r="A276" s="1" t="s">
        <v>1167</v>
      </c>
      <c r="B276" s="1" t="s">
        <v>1168</v>
      </c>
      <c r="C276" s="2" t="str">
        <f t="shared" si="197"/>
        <v>ปราจีนบุรี</v>
      </c>
      <c r="D276" s="1" t="s">
        <v>47</v>
      </c>
      <c r="E276" s="1" t="s">
        <v>1165</v>
      </c>
      <c r="F276" s="3" t="s">
        <v>1169</v>
      </c>
      <c r="G276" s="2" t="str">
        <f t="shared" ref="G276:H276" si="199">HYPERLINK("https://www.google.com/url?q=http%3A%2F%2Fnull", "")</f>
        <v/>
      </c>
      <c r="H276" s="2" t="str">
        <f t="shared" si="199"/>
        <v/>
      </c>
      <c r="I276" s="1" t="s">
        <v>1170</v>
      </c>
      <c r="J276" s="1" t="s">
        <v>47</v>
      </c>
      <c r="K276" s="1" t="s">
        <v>1171</v>
      </c>
    </row>
    <row r="277" spans="1:11" x14ac:dyDescent="0.2">
      <c r="A277" s="1" t="s">
        <v>1172</v>
      </c>
      <c r="B277" s="1" t="s">
        <v>1173</v>
      </c>
      <c r="C277" s="2" t="str">
        <f t="shared" ref="C277:C313" si="200">HYPERLINK("https://www.google.com/url?q=https%3A%2F%2Fwww.rdpb.go.th%2Frdpb%2FprojectData%2Ffiles%2Fsouth%2F2567%2F6%25E0%25B8%259B%25E0%25B8%25B1%25E0%25B8%2595%25E0%25B8%2595%25E0%25B8%25B2%25E0%25B8%2599%25E0%25B8%25B5.pdf", "ปัตตานี")</f>
        <v>ปัตตานี</v>
      </c>
      <c r="D277" s="1" t="s">
        <v>1174</v>
      </c>
      <c r="E277" s="1" t="s">
        <v>22</v>
      </c>
      <c r="F277" s="1" t="s">
        <v>1175</v>
      </c>
      <c r="G277" s="2" t="str">
        <f t="shared" ref="G277:H277" si="201">HYPERLINK("https://www.google.com/url?q=http%3A%2F%2Fnull", "")</f>
        <v/>
      </c>
      <c r="H277" s="2" t="str">
        <f t="shared" si="201"/>
        <v/>
      </c>
      <c r="I277" s="1" t="s">
        <v>576</v>
      </c>
      <c r="J277" s="1" t="s">
        <v>1176</v>
      </c>
      <c r="K277" s="1" t="s">
        <v>18</v>
      </c>
    </row>
    <row r="278" spans="1:11" x14ac:dyDescent="0.2">
      <c r="A278" s="1" t="s">
        <v>1177</v>
      </c>
      <c r="B278" s="1" t="s">
        <v>1178</v>
      </c>
      <c r="C278" s="2" t="str">
        <f t="shared" si="200"/>
        <v>ปัตตานี</v>
      </c>
      <c r="D278" s="1" t="s">
        <v>1179</v>
      </c>
      <c r="E278" s="1" t="s">
        <v>22</v>
      </c>
      <c r="F278" s="1" t="s">
        <v>1180</v>
      </c>
      <c r="G278" s="2" t="str">
        <f t="shared" ref="G278:H278" si="202">HYPERLINK("https://www.google.com/url?q=http%3A%2F%2Fnull", "")</f>
        <v/>
      </c>
      <c r="H278" s="2" t="str">
        <f t="shared" si="202"/>
        <v/>
      </c>
      <c r="I278" s="1" t="s">
        <v>1181</v>
      </c>
      <c r="J278" s="1" t="s">
        <v>1182</v>
      </c>
      <c r="K278" s="1" t="s">
        <v>18</v>
      </c>
    </row>
    <row r="279" spans="1:11" x14ac:dyDescent="0.2">
      <c r="A279" s="1" t="s">
        <v>1183</v>
      </c>
      <c r="B279" s="1" t="s">
        <v>1184</v>
      </c>
      <c r="C279" s="2" t="str">
        <f t="shared" si="200"/>
        <v>ปัตตานี</v>
      </c>
      <c r="D279" s="1" t="s">
        <v>1185</v>
      </c>
      <c r="E279" s="1" t="s">
        <v>22</v>
      </c>
      <c r="F279" s="1" t="s">
        <v>1186</v>
      </c>
      <c r="G279" s="2" t="str">
        <f t="shared" ref="G279:H279" si="203">HYPERLINK("https://www.google.com/url?q=http%3A%2F%2Fnull", "")</f>
        <v/>
      </c>
      <c r="H279" s="2" t="str">
        <f t="shared" si="203"/>
        <v/>
      </c>
      <c r="I279" s="1" t="s">
        <v>1187</v>
      </c>
      <c r="J279" s="1" t="s">
        <v>1188</v>
      </c>
      <c r="K279" s="1" t="s">
        <v>18</v>
      </c>
    </row>
    <row r="280" spans="1:11" x14ac:dyDescent="0.2">
      <c r="A280" s="1" t="s">
        <v>1189</v>
      </c>
      <c r="B280" s="1" t="s">
        <v>1190</v>
      </c>
      <c r="C280" s="2" t="str">
        <f t="shared" si="200"/>
        <v>ปัตตานี</v>
      </c>
      <c r="D280" s="1" t="s">
        <v>1174</v>
      </c>
      <c r="E280" s="1" t="s">
        <v>22</v>
      </c>
      <c r="F280" s="1" t="s">
        <v>1191</v>
      </c>
      <c r="G280" s="2" t="str">
        <f t="shared" ref="G280:H280" si="204">HYPERLINK("https://www.google.com/url?q=http%3A%2F%2Fnull", "")</f>
        <v/>
      </c>
      <c r="H280" s="2" t="str">
        <f t="shared" si="204"/>
        <v/>
      </c>
      <c r="I280" s="1" t="s">
        <v>1192</v>
      </c>
      <c r="J280" s="1" t="s">
        <v>1193</v>
      </c>
      <c r="K280" s="1" t="s">
        <v>18</v>
      </c>
    </row>
    <row r="281" spans="1:11" x14ac:dyDescent="0.2">
      <c r="A281" s="1" t="s">
        <v>1194</v>
      </c>
      <c r="B281" s="1" t="s">
        <v>1195</v>
      </c>
      <c r="C281" s="2" t="str">
        <f t="shared" si="200"/>
        <v>ปัตตานี</v>
      </c>
      <c r="D281" s="1" t="s">
        <v>1196</v>
      </c>
      <c r="E281" s="1" t="s">
        <v>22</v>
      </c>
      <c r="F281" s="1" t="s">
        <v>1197</v>
      </c>
      <c r="G281" s="2" t="str">
        <f t="shared" ref="G281:H281" si="205">HYPERLINK("https://www.google.com/url?q=http%3A%2F%2Fnull", "")</f>
        <v/>
      </c>
      <c r="H281" s="2" t="str">
        <f t="shared" si="205"/>
        <v/>
      </c>
      <c r="I281" s="1" t="s">
        <v>1198</v>
      </c>
      <c r="J281" s="1" t="s">
        <v>1199</v>
      </c>
      <c r="K281" s="1" t="s">
        <v>18</v>
      </c>
    </row>
    <row r="282" spans="1:11" x14ac:dyDescent="0.2">
      <c r="A282" s="1" t="s">
        <v>1200</v>
      </c>
      <c r="B282" s="1" t="s">
        <v>1201</v>
      </c>
      <c r="C282" s="2" t="str">
        <f t="shared" si="200"/>
        <v>ปัตตานี</v>
      </c>
      <c r="D282" s="1" t="s">
        <v>1185</v>
      </c>
      <c r="E282" s="1" t="s">
        <v>22</v>
      </c>
      <c r="F282" s="1" t="s">
        <v>1202</v>
      </c>
      <c r="G282" s="2" t="str">
        <f t="shared" ref="G282:H282" si="206">HYPERLINK("https://www.google.com/url?q=http%3A%2F%2Fnull", "")</f>
        <v/>
      </c>
      <c r="H282" s="2" t="str">
        <f t="shared" si="206"/>
        <v/>
      </c>
      <c r="I282" s="1" t="s">
        <v>1181</v>
      </c>
      <c r="J282" s="1" t="s">
        <v>1203</v>
      </c>
      <c r="K282" s="1" t="s">
        <v>18</v>
      </c>
    </row>
    <row r="283" spans="1:11" x14ac:dyDescent="0.2">
      <c r="A283" s="1" t="s">
        <v>1204</v>
      </c>
      <c r="B283" s="1" t="s">
        <v>1205</v>
      </c>
      <c r="C283" s="2" t="str">
        <f t="shared" si="200"/>
        <v>ปัตตานี</v>
      </c>
      <c r="D283" s="1" t="s">
        <v>1206</v>
      </c>
      <c r="E283" s="1" t="s">
        <v>22</v>
      </c>
      <c r="F283" s="3" t="s">
        <v>1207</v>
      </c>
      <c r="G283" s="2" t="str">
        <f t="shared" ref="G283:H283" si="207">HYPERLINK("https://www.google.com/url?q=http%3A%2F%2Fnull", "")</f>
        <v/>
      </c>
      <c r="H283" s="2" t="str">
        <f t="shared" si="207"/>
        <v/>
      </c>
      <c r="I283" s="1" t="s">
        <v>702</v>
      </c>
      <c r="J283" s="1" t="s">
        <v>1208</v>
      </c>
      <c r="K283" s="1" t="s">
        <v>18</v>
      </c>
    </row>
    <row r="284" spans="1:11" x14ac:dyDescent="0.2">
      <c r="A284" s="1" t="s">
        <v>1209</v>
      </c>
      <c r="B284" s="1" t="s">
        <v>1210</v>
      </c>
      <c r="C284" s="2" t="str">
        <f t="shared" si="200"/>
        <v>ปัตตานี</v>
      </c>
      <c r="D284" s="1" t="s">
        <v>1185</v>
      </c>
      <c r="E284" s="1" t="s">
        <v>22</v>
      </c>
      <c r="F284" s="3" t="s">
        <v>1211</v>
      </c>
      <c r="G284" s="2" t="str">
        <f t="shared" ref="G284:H284" si="208">HYPERLINK("https://www.google.com/url?q=http%3A%2F%2Fnull", "")</f>
        <v/>
      </c>
      <c r="H284" s="2" t="str">
        <f t="shared" si="208"/>
        <v/>
      </c>
      <c r="I284" s="1" t="s">
        <v>1212</v>
      </c>
      <c r="J284" s="1" t="s">
        <v>1213</v>
      </c>
      <c r="K284" s="1" t="s">
        <v>18</v>
      </c>
    </row>
    <row r="285" spans="1:11" x14ac:dyDescent="0.2">
      <c r="A285" s="1" t="s">
        <v>1214</v>
      </c>
      <c r="B285" s="1" t="s">
        <v>1215</v>
      </c>
      <c r="C285" s="2" t="str">
        <f t="shared" si="200"/>
        <v>ปัตตานี</v>
      </c>
      <c r="D285" s="1" t="s">
        <v>1185</v>
      </c>
      <c r="E285" s="1" t="s">
        <v>22</v>
      </c>
      <c r="F285" s="3" t="s">
        <v>1216</v>
      </c>
      <c r="G285" s="2" t="str">
        <f t="shared" ref="G285:H285" si="209">HYPERLINK("https://www.google.com/url?q=http%3A%2F%2Fnull", "")</f>
        <v/>
      </c>
      <c r="H285" s="2" t="str">
        <f t="shared" si="209"/>
        <v/>
      </c>
      <c r="I285" s="1" t="s">
        <v>1217</v>
      </c>
      <c r="J285" s="1" t="s">
        <v>1218</v>
      </c>
      <c r="K285" s="1" t="s">
        <v>18</v>
      </c>
    </row>
    <row r="286" spans="1:11" x14ac:dyDescent="0.2">
      <c r="A286" s="1" t="s">
        <v>1219</v>
      </c>
      <c r="B286" s="1" t="s">
        <v>1220</v>
      </c>
      <c r="C286" s="2" t="str">
        <f t="shared" si="200"/>
        <v>ปัตตานี</v>
      </c>
      <c r="D286" s="1" t="s">
        <v>1185</v>
      </c>
      <c r="E286" s="1" t="s">
        <v>1221</v>
      </c>
      <c r="F286" s="3" t="s">
        <v>1222</v>
      </c>
      <c r="G286" s="2" t="str">
        <f t="shared" ref="G286:H286" si="210">HYPERLINK("https://www.google.com/url?q=http%3A%2F%2Fnull", "")</f>
        <v/>
      </c>
      <c r="H286" s="2" t="str">
        <f t="shared" si="210"/>
        <v/>
      </c>
      <c r="I286" s="1" t="s">
        <v>1223</v>
      </c>
      <c r="J286" s="1" t="s">
        <v>1224</v>
      </c>
      <c r="K286" s="1" t="s">
        <v>18</v>
      </c>
    </row>
    <row r="287" spans="1:11" x14ac:dyDescent="0.2">
      <c r="A287" s="1" t="s">
        <v>1225</v>
      </c>
      <c r="B287" s="1" t="s">
        <v>1226</v>
      </c>
      <c r="C287" s="2" t="str">
        <f t="shared" si="200"/>
        <v>ปัตตานี</v>
      </c>
      <c r="D287" s="1" t="s">
        <v>1174</v>
      </c>
      <c r="E287" s="1" t="s">
        <v>22</v>
      </c>
      <c r="F287" s="1" t="s">
        <v>47</v>
      </c>
      <c r="G287" s="2" t="str">
        <f>HYPERLINK("https://www.google.com/url?q=https%3A%2F%2Fdrive.google.com%2Ffile%2Fd%2F1kqWF-WowRA-L9YoIp-Y3vbJ85_roJBUb%2Fview%3Fusp%3Dsharing", "สภาพสมบูรณ์")</f>
        <v>สภาพสมบูรณ์</v>
      </c>
      <c r="H287" s="2" t="str">
        <f>HYPERLINK("https://www.google.com/url?q=http%3A%2F%2Fnull", "")</f>
        <v/>
      </c>
      <c r="I287" s="1" t="s">
        <v>1227</v>
      </c>
      <c r="J287" s="1" t="s">
        <v>1228</v>
      </c>
      <c r="K287" s="1" t="s">
        <v>44</v>
      </c>
    </row>
    <row r="288" spans="1:11" x14ac:dyDescent="0.2">
      <c r="A288" s="1" t="s">
        <v>1229</v>
      </c>
      <c r="B288" s="1" t="s">
        <v>1230</v>
      </c>
      <c r="C288" s="2" t="str">
        <f t="shared" si="200"/>
        <v>ปัตตานี</v>
      </c>
      <c r="D288" s="1" t="s">
        <v>1196</v>
      </c>
      <c r="E288" s="1" t="s">
        <v>22</v>
      </c>
      <c r="F288" s="1" t="s">
        <v>47</v>
      </c>
      <c r="G288" s="2" t="str">
        <f t="shared" ref="G288:H288" si="211">HYPERLINK("https://www.google.com/url?q=http%3A%2F%2Fnull", "")</f>
        <v/>
      </c>
      <c r="H288" s="2" t="str">
        <f t="shared" si="211"/>
        <v/>
      </c>
      <c r="I288" s="1" t="s">
        <v>1231</v>
      </c>
      <c r="J288" s="1" t="s">
        <v>47</v>
      </c>
      <c r="K288" s="1" t="s">
        <v>1232</v>
      </c>
    </row>
    <row r="289" spans="1:11" x14ac:dyDescent="0.2">
      <c r="A289" s="1" t="s">
        <v>1233</v>
      </c>
      <c r="B289" s="1" t="s">
        <v>1234</v>
      </c>
      <c r="C289" s="2" t="str">
        <f t="shared" si="200"/>
        <v>ปัตตานี</v>
      </c>
      <c r="D289" s="1" t="s">
        <v>1174</v>
      </c>
      <c r="E289" s="1" t="s">
        <v>22</v>
      </c>
      <c r="F289" s="1" t="s">
        <v>1191</v>
      </c>
      <c r="G289" s="2" t="str">
        <f>HYPERLINK("https://www.google.com/url?q=https%3A%2F%2Fdrive.google.com%2Ffile%2Fd%2F1vac_thPAZWlmkQnVSjU7fVK9PlvWo-pf%2Fview%3Fusp%3Dsharing", "สภาพสมบูรณ์")</f>
        <v>สภาพสมบูรณ์</v>
      </c>
      <c r="H289" s="2" t="str">
        <f>HYPERLINK("https://www.google.com/url?q=http%3A%2F%2Fnull", "")</f>
        <v/>
      </c>
      <c r="I289" s="1" t="s">
        <v>1235</v>
      </c>
      <c r="J289" s="1" t="s">
        <v>47</v>
      </c>
      <c r="K289" s="1" t="s">
        <v>1236</v>
      </c>
    </row>
    <row r="290" spans="1:11" x14ac:dyDescent="0.2">
      <c r="A290" s="1" t="s">
        <v>1237</v>
      </c>
      <c r="B290" s="1" t="s">
        <v>1238</v>
      </c>
      <c r="C290" s="2" t="str">
        <f t="shared" si="200"/>
        <v>ปัตตานี</v>
      </c>
      <c r="D290" s="1" t="s">
        <v>1174</v>
      </c>
      <c r="E290" s="1" t="s">
        <v>1239</v>
      </c>
      <c r="F290" s="1" t="s">
        <v>47</v>
      </c>
      <c r="G290" s="2" t="str">
        <f t="shared" ref="G290:H290" si="212">HYPERLINK("https://www.google.com/url?q=http%3A%2F%2Fnull", "")</f>
        <v/>
      </c>
      <c r="H290" s="2" t="str">
        <f t="shared" si="212"/>
        <v/>
      </c>
      <c r="I290" s="1" t="s">
        <v>168</v>
      </c>
      <c r="J290" s="1" t="s">
        <v>47</v>
      </c>
      <c r="K290" s="1" t="s">
        <v>1240</v>
      </c>
    </row>
    <row r="291" spans="1:11" x14ac:dyDescent="0.2">
      <c r="A291" s="1" t="s">
        <v>1241</v>
      </c>
      <c r="B291" s="1" t="s">
        <v>1242</v>
      </c>
      <c r="C291" s="2" t="str">
        <f t="shared" si="200"/>
        <v>ปัตตานี</v>
      </c>
      <c r="D291" s="1" t="s">
        <v>1243</v>
      </c>
      <c r="E291" s="1" t="s">
        <v>22</v>
      </c>
      <c r="F291" s="1" t="s">
        <v>1244</v>
      </c>
      <c r="G291" s="2" t="str">
        <f t="shared" ref="G291:H291" si="213">HYPERLINK("https://www.google.com/url?q=http%3A%2F%2Fnull", "")</f>
        <v/>
      </c>
      <c r="H291" s="2" t="str">
        <f t="shared" si="213"/>
        <v/>
      </c>
      <c r="I291" s="1" t="s">
        <v>1245</v>
      </c>
      <c r="J291" s="1" t="s">
        <v>47</v>
      </c>
      <c r="K291" s="1" t="s">
        <v>767</v>
      </c>
    </row>
    <row r="292" spans="1:11" x14ac:dyDescent="0.2">
      <c r="A292" s="1" t="s">
        <v>1246</v>
      </c>
      <c r="B292" s="1" t="s">
        <v>1247</v>
      </c>
      <c r="C292" s="2" t="str">
        <f t="shared" si="200"/>
        <v>ปัตตานี</v>
      </c>
      <c r="D292" s="1" t="s">
        <v>1196</v>
      </c>
      <c r="E292" s="1" t="s">
        <v>22</v>
      </c>
      <c r="F292" s="1" t="s">
        <v>1248</v>
      </c>
      <c r="G292" s="2" t="str">
        <f>HYPERLINK("https://www.google.com/url?q=https%3A%2F%2Fdrive.google.com%2Ffile%2Fd%2F13io1Sm57VtP9H0HhQfzsrl_ymXmCJ2B0%2Fview%3Fusp%3Dsharing", "สภาพสมบูรณ์")</f>
        <v>สภาพสมบูรณ์</v>
      </c>
      <c r="H292" s="2" t="str">
        <f>HYPERLINK("https://www.google.com/url?q=http%3A%2F%2Fnull", "")</f>
        <v/>
      </c>
      <c r="I292" s="1" t="s">
        <v>1249</v>
      </c>
      <c r="J292" s="1" t="s">
        <v>47</v>
      </c>
      <c r="K292" s="1" t="s">
        <v>1250</v>
      </c>
    </row>
    <row r="293" spans="1:11" x14ac:dyDescent="0.2">
      <c r="A293" s="1" t="s">
        <v>1251</v>
      </c>
      <c r="B293" s="1" t="s">
        <v>1252</v>
      </c>
      <c r="C293" s="2" t="str">
        <f t="shared" si="200"/>
        <v>ปัตตานี</v>
      </c>
      <c r="D293" s="1" t="s">
        <v>1185</v>
      </c>
      <c r="E293" s="1" t="s">
        <v>22</v>
      </c>
      <c r="F293" s="1" t="s">
        <v>1202</v>
      </c>
      <c r="G293" s="2" t="str">
        <f t="shared" ref="G293:H293" si="214">HYPERLINK("https://www.google.com/url?q=http%3A%2F%2Fnull", "")</f>
        <v/>
      </c>
      <c r="H293" s="2" t="str">
        <f t="shared" si="214"/>
        <v/>
      </c>
      <c r="I293" s="1" t="s">
        <v>1253</v>
      </c>
      <c r="J293" s="1" t="s">
        <v>47</v>
      </c>
      <c r="K293" s="1" t="s">
        <v>1254</v>
      </c>
    </row>
    <row r="294" spans="1:11" x14ac:dyDescent="0.2">
      <c r="A294" s="1" t="s">
        <v>1255</v>
      </c>
      <c r="B294" s="1" t="s">
        <v>1256</v>
      </c>
      <c r="C294" s="2" t="str">
        <f t="shared" si="200"/>
        <v>ปัตตานี</v>
      </c>
      <c r="D294" s="1" t="s">
        <v>1257</v>
      </c>
      <c r="E294" s="1" t="s">
        <v>22</v>
      </c>
      <c r="F294" s="1" t="s">
        <v>1258</v>
      </c>
      <c r="G294" s="2" t="str">
        <f t="shared" ref="G294:G295" si="215">HYPERLINK("https://www.google.com/url?q=https%3A%2F%2Fdrive.google.com%2Ffile%2Fd%2F1vFesHiE2Ys2wfMKvRyFMwIWhJCNfZTmj%2Fview%3Fusp%3Dsharing", "สภาพสมบูรณ์")</f>
        <v>สภาพสมบูรณ์</v>
      </c>
      <c r="H294" s="2" t="str">
        <f t="shared" ref="H294:H295" si="216">HYPERLINK("https://www.google.com/url?q=http%3A%2F%2Fnull", "")</f>
        <v/>
      </c>
      <c r="I294" s="1" t="s">
        <v>1253</v>
      </c>
      <c r="J294" s="1" t="s">
        <v>47</v>
      </c>
      <c r="K294" s="1" t="s">
        <v>1259</v>
      </c>
    </row>
    <row r="295" spans="1:11" x14ac:dyDescent="0.2">
      <c r="A295" s="1" t="s">
        <v>1260</v>
      </c>
      <c r="B295" s="1" t="s">
        <v>1261</v>
      </c>
      <c r="C295" s="2" t="str">
        <f t="shared" si="200"/>
        <v>ปัตตานี</v>
      </c>
      <c r="D295" s="1" t="s">
        <v>1185</v>
      </c>
      <c r="E295" s="1" t="s">
        <v>22</v>
      </c>
      <c r="F295" s="1" t="s">
        <v>1262</v>
      </c>
      <c r="G295" s="2" t="str">
        <f t="shared" si="215"/>
        <v>สภาพสมบูรณ์</v>
      </c>
      <c r="H295" s="2" t="str">
        <f t="shared" si="216"/>
        <v/>
      </c>
      <c r="I295" s="1" t="s">
        <v>1263</v>
      </c>
      <c r="J295" s="1" t="s">
        <v>47</v>
      </c>
      <c r="K295" s="1" t="s">
        <v>1264</v>
      </c>
    </row>
    <row r="296" spans="1:11" x14ac:dyDescent="0.2">
      <c r="A296" s="1" t="s">
        <v>1265</v>
      </c>
      <c r="B296" s="1" t="s">
        <v>1266</v>
      </c>
      <c r="C296" s="2" t="str">
        <f t="shared" si="200"/>
        <v>ปัตตานี</v>
      </c>
      <c r="D296" s="1" t="s">
        <v>1174</v>
      </c>
      <c r="E296" s="1" t="s">
        <v>22</v>
      </c>
      <c r="F296" s="1" t="s">
        <v>1267</v>
      </c>
      <c r="G296" s="2" t="str">
        <f t="shared" ref="G296:H296" si="217">HYPERLINK("https://www.google.com/url?q=http%3A%2F%2Fnull", "")</f>
        <v/>
      </c>
      <c r="H296" s="2" t="str">
        <f t="shared" si="217"/>
        <v/>
      </c>
      <c r="I296" s="1" t="s">
        <v>1253</v>
      </c>
      <c r="J296" s="1" t="s">
        <v>47</v>
      </c>
      <c r="K296" s="1" t="s">
        <v>1268</v>
      </c>
    </row>
    <row r="297" spans="1:11" x14ac:dyDescent="0.2">
      <c r="A297" s="1" t="s">
        <v>1269</v>
      </c>
      <c r="B297" s="1" t="s">
        <v>1270</v>
      </c>
      <c r="C297" s="2" t="str">
        <f t="shared" si="200"/>
        <v>ปัตตานี</v>
      </c>
      <c r="D297" s="1" t="s">
        <v>1196</v>
      </c>
      <c r="E297" s="1" t="s">
        <v>22</v>
      </c>
      <c r="F297" s="1" t="s">
        <v>1271</v>
      </c>
      <c r="G297" s="2" t="str">
        <f>HYPERLINK("https://www.google.com/url?q=https%3A%2F%2Fdrive.google.com%2Ffile%2Fd%2F1O2VTHrxn0YSRUNfo_eOoASqqnqZPxp6S%2Fview%3Fusp%3Dsharing", "สภาพสมบูรณ์")</f>
        <v>สภาพสมบูรณ์</v>
      </c>
      <c r="H297" s="2" t="str">
        <f>HYPERLINK("https://www.google.com/url?q=http%3A%2F%2Fnull", "")</f>
        <v/>
      </c>
      <c r="I297" s="1" t="s">
        <v>1253</v>
      </c>
      <c r="J297" s="1" t="s">
        <v>47</v>
      </c>
      <c r="K297" s="1" t="s">
        <v>1272</v>
      </c>
    </row>
    <row r="298" spans="1:11" x14ac:dyDescent="0.2">
      <c r="A298" s="1" t="s">
        <v>1273</v>
      </c>
      <c r="B298" s="1" t="s">
        <v>1274</v>
      </c>
      <c r="C298" s="2" t="str">
        <f t="shared" si="200"/>
        <v>ปัตตานี</v>
      </c>
      <c r="D298" s="1" t="s">
        <v>1185</v>
      </c>
      <c r="E298" s="1" t="s">
        <v>22</v>
      </c>
      <c r="F298" s="1" t="s">
        <v>1275</v>
      </c>
      <c r="G298" s="2" t="str">
        <f t="shared" ref="G298:H298" si="218">HYPERLINK("https://www.google.com/url?q=http%3A%2F%2Fnull", "")</f>
        <v/>
      </c>
      <c r="H298" s="2" t="str">
        <f t="shared" si="218"/>
        <v/>
      </c>
      <c r="I298" s="1" t="s">
        <v>1276</v>
      </c>
      <c r="J298" s="1" t="s">
        <v>47</v>
      </c>
      <c r="K298" s="1" t="s">
        <v>1232</v>
      </c>
    </row>
    <row r="299" spans="1:11" x14ac:dyDescent="0.2">
      <c r="A299" s="1" t="s">
        <v>1277</v>
      </c>
      <c r="B299" s="1" t="s">
        <v>1278</v>
      </c>
      <c r="C299" s="2" t="str">
        <f t="shared" si="200"/>
        <v>ปัตตานี</v>
      </c>
      <c r="D299" s="1" t="s">
        <v>1185</v>
      </c>
      <c r="E299" s="1" t="s">
        <v>22</v>
      </c>
      <c r="F299" s="1" t="s">
        <v>1279</v>
      </c>
      <c r="G299" s="2" t="str">
        <f t="shared" ref="G299:H299" si="219">HYPERLINK("https://www.google.com/url?q=http%3A%2F%2Fnull", "")</f>
        <v/>
      </c>
      <c r="H299" s="2" t="str">
        <f t="shared" si="219"/>
        <v/>
      </c>
      <c r="I299" s="1" t="s">
        <v>1280</v>
      </c>
      <c r="J299" s="1" t="s">
        <v>47</v>
      </c>
      <c r="K299" s="1" t="s">
        <v>1281</v>
      </c>
    </row>
    <row r="300" spans="1:11" x14ac:dyDescent="0.2">
      <c r="A300" s="1" t="s">
        <v>1282</v>
      </c>
      <c r="B300" s="1" t="s">
        <v>1283</v>
      </c>
      <c r="C300" s="2" t="str">
        <f t="shared" si="200"/>
        <v>ปัตตานี</v>
      </c>
      <c r="D300" s="1" t="s">
        <v>1206</v>
      </c>
      <c r="E300" s="1" t="s">
        <v>22</v>
      </c>
      <c r="F300" s="1" t="s">
        <v>1279</v>
      </c>
      <c r="G300" s="2" t="str">
        <f t="shared" ref="G300:H300" si="220">HYPERLINK("https://www.google.com/url?q=http%3A%2F%2Fnull", "")</f>
        <v/>
      </c>
      <c r="H300" s="2" t="str">
        <f t="shared" si="220"/>
        <v/>
      </c>
      <c r="I300" s="1" t="s">
        <v>1276</v>
      </c>
      <c r="J300" s="1" t="s">
        <v>47</v>
      </c>
      <c r="K300" s="1" t="s">
        <v>1284</v>
      </c>
    </row>
    <row r="301" spans="1:11" x14ac:dyDescent="0.2">
      <c r="A301" s="1" t="s">
        <v>1285</v>
      </c>
      <c r="B301" s="1" t="s">
        <v>1286</v>
      </c>
      <c r="C301" s="2" t="str">
        <f t="shared" si="200"/>
        <v>ปัตตานี</v>
      </c>
      <c r="D301" s="1" t="s">
        <v>1196</v>
      </c>
      <c r="E301" s="1" t="s">
        <v>22</v>
      </c>
      <c r="F301" s="1" t="s">
        <v>1202</v>
      </c>
      <c r="G301" s="2" t="str">
        <f t="shared" ref="G301:H301" si="221">HYPERLINK("https://www.google.com/url?q=http%3A%2F%2Fnull", "")</f>
        <v/>
      </c>
      <c r="H301" s="2" t="str">
        <f t="shared" si="221"/>
        <v/>
      </c>
      <c r="I301" s="1" t="s">
        <v>1287</v>
      </c>
      <c r="J301" s="1" t="s">
        <v>47</v>
      </c>
      <c r="K301" s="1" t="s">
        <v>1288</v>
      </c>
    </row>
    <row r="302" spans="1:11" x14ac:dyDescent="0.2">
      <c r="A302" s="1" t="s">
        <v>1289</v>
      </c>
      <c r="B302" s="1" t="s">
        <v>1290</v>
      </c>
      <c r="C302" s="2" t="str">
        <f t="shared" si="200"/>
        <v>ปัตตานี</v>
      </c>
      <c r="D302" s="1" t="s">
        <v>1291</v>
      </c>
      <c r="E302" s="1" t="s">
        <v>22</v>
      </c>
      <c r="F302" s="3" t="s">
        <v>1292</v>
      </c>
      <c r="G302" s="2" t="str">
        <f t="shared" ref="G302:H302" si="222">HYPERLINK("https://www.google.com/url?q=http%3A%2F%2Fnull", "")</f>
        <v/>
      </c>
      <c r="H302" s="2" t="str">
        <f t="shared" si="222"/>
        <v/>
      </c>
      <c r="I302" s="1" t="s">
        <v>1293</v>
      </c>
      <c r="J302" s="1" t="s">
        <v>1294</v>
      </c>
      <c r="K302" s="1" t="s">
        <v>1295</v>
      </c>
    </row>
    <row r="303" spans="1:11" x14ac:dyDescent="0.2">
      <c r="A303" s="1" t="s">
        <v>1296</v>
      </c>
      <c r="B303" s="1" t="s">
        <v>1297</v>
      </c>
      <c r="C303" s="2" t="str">
        <f t="shared" si="200"/>
        <v>ปัตตานี</v>
      </c>
      <c r="D303" s="1" t="s">
        <v>1291</v>
      </c>
      <c r="E303" s="1" t="s">
        <v>22</v>
      </c>
      <c r="F303" s="1" t="s">
        <v>47</v>
      </c>
      <c r="G303" s="2" t="str">
        <f>HYPERLINK("https://www.google.com/url?q=https%3A%2F%2Fdrive.google.com%2Ffile%2Fd%2F1vY9vFMr6PmE7ZhmfNN-JVZv5keADtW9a%2Fview%3Fusp%3Dsharing", "สภาพชำรุด")</f>
        <v>สภาพชำรุด</v>
      </c>
      <c r="H303" s="2" t="str">
        <f t="shared" ref="H303:H310" si="223">HYPERLINK("https://www.google.com/url?q=http%3A%2F%2Fnull", "")</f>
        <v/>
      </c>
      <c r="I303" s="1" t="s">
        <v>1298</v>
      </c>
      <c r="J303" s="1" t="s">
        <v>47</v>
      </c>
      <c r="K303" s="1" t="s">
        <v>1299</v>
      </c>
    </row>
    <row r="304" spans="1:11" x14ac:dyDescent="0.2">
      <c r="A304" s="1" t="s">
        <v>1300</v>
      </c>
      <c r="B304" s="1" t="s">
        <v>1301</v>
      </c>
      <c r="C304" s="2" t="str">
        <f t="shared" si="200"/>
        <v>ปัตตานี</v>
      </c>
      <c r="D304" s="1" t="s">
        <v>1302</v>
      </c>
      <c r="E304" s="1" t="s">
        <v>22</v>
      </c>
      <c r="F304" s="1" t="s">
        <v>47</v>
      </c>
      <c r="G304" s="2" t="str">
        <f>HYPERLINK("https://www.google.com/url?q=https%3A%2F%2Fdrive.google.com%2Ffile%2Fd%2F1Ou9na70HoLzSfBoivjzTRGl-kmybqDkH%2Fview%3Fusp%3Dsharing", "สภาพชำรุด")</f>
        <v>สภาพชำรุด</v>
      </c>
      <c r="H304" s="2" t="str">
        <f t="shared" si="223"/>
        <v/>
      </c>
      <c r="I304" s="1" t="s">
        <v>1298</v>
      </c>
      <c r="J304" s="1" t="s">
        <v>47</v>
      </c>
      <c r="K304" s="1" t="s">
        <v>1299</v>
      </c>
    </row>
    <row r="305" spans="1:11" x14ac:dyDescent="0.2">
      <c r="A305" s="1" t="s">
        <v>1303</v>
      </c>
      <c r="B305" s="1" t="s">
        <v>1304</v>
      </c>
      <c r="C305" s="2" t="str">
        <f t="shared" si="200"/>
        <v>ปัตตานี</v>
      </c>
      <c r="D305" s="1" t="s">
        <v>1174</v>
      </c>
      <c r="E305" s="1" t="s">
        <v>22</v>
      </c>
      <c r="F305" s="1" t="s">
        <v>47</v>
      </c>
      <c r="G305" s="2" t="str">
        <f>HYPERLINK("https://www.google.com/url?q=https%3A%2F%2Fdrive.google.com%2Ffile%2Fd%2F1eKItPsd4r81Hvk9DaPw5NuvrUzTovErb%2Fview%3Fusp%3Dsharing", "สภาพชำรุด")</f>
        <v>สภาพชำรุด</v>
      </c>
      <c r="H305" s="2" t="str">
        <f t="shared" si="223"/>
        <v/>
      </c>
      <c r="I305" s="1" t="s">
        <v>1298</v>
      </c>
      <c r="J305" s="1" t="s">
        <v>47</v>
      </c>
      <c r="K305" s="1" t="s">
        <v>1299</v>
      </c>
    </row>
    <row r="306" spans="1:11" x14ac:dyDescent="0.2">
      <c r="A306" s="1" t="s">
        <v>1305</v>
      </c>
      <c r="B306" s="1" t="s">
        <v>1306</v>
      </c>
      <c r="C306" s="2" t="str">
        <f t="shared" si="200"/>
        <v>ปัตตานี</v>
      </c>
      <c r="D306" s="1" t="s">
        <v>1307</v>
      </c>
      <c r="E306" s="1" t="s">
        <v>22</v>
      </c>
      <c r="F306" s="1" t="s">
        <v>47</v>
      </c>
      <c r="G306" s="2" t="str">
        <f>HYPERLINK("https://www.google.com/url?q=https%3A%2F%2Fdrive.google.com%2Ffile%2Fd%2F1O2nV94eshtBFYWRFMasPXmwJ14Ep4TYk%2Fview%3Fusp%3Ddrive_link", "สภาพชำรุด")</f>
        <v>สภาพชำรุด</v>
      </c>
      <c r="H306" s="2" t="str">
        <f t="shared" si="223"/>
        <v/>
      </c>
      <c r="I306" s="1" t="s">
        <v>1298</v>
      </c>
      <c r="J306" s="1" t="s">
        <v>47</v>
      </c>
      <c r="K306" s="1" t="s">
        <v>1299</v>
      </c>
    </row>
    <row r="307" spans="1:11" x14ac:dyDescent="0.2">
      <c r="A307" s="1" t="s">
        <v>1308</v>
      </c>
      <c r="B307" s="1" t="s">
        <v>1309</v>
      </c>
      <c r="C307" s="2" t="str">
        <f t="shared" si="200"/>
        <v>ปัตตานี</v>
      </c>
      <c r="D307" s="1" t="s">
        <v>1185</v>
      </c>
      <c r="E307" s="1" t="s">
        <v>22</v>
      </c>
      <c r="F307" s="1" t="s">
        <v>47</v>
      </c>
      <c r="G307" s="2" t="str">
        <f>HYPERLINK("https://www.google.com/url?q=https%3A%2F%2Fdrive.google.com%2Ffile%2Fd%2F1FerXLx2_bdhObFSsrnNEg5G8-zsUf5yD%2Fview%3Fusp%3Dsharing", "สภาพชำรุด")</f>
        <v>สภาพชำรุด</v>
      </c>
      <c r="H307" s="2" t="str">
        <f t="shared" si="223"/>
        <v/>
      </c>
      <c r="I307" s="1" t="s">
        <v>1298</v>
      </c>
      <c r="J307" s="1" t="s">
        <v>47</v>
      </c>
      <c r="K307" s="1" t="s">
        <v>1299</v>
      </c>
    </row>
    <row r="308" spans="1:11" x14ac:dyDescent="0.2">
      <c r="A308" s="1" t="s">
        <v>1310</v>
      </c>
      <c r="B308" s="1" t="s">
        <v>1311</v>
      </c>
      <c r="C308" s="2" t="str">
        <f t="shared" si="200"/>
        <v>ปัตตานี</v>
      </c>
      <c r="D308" s="1" t="s">
        <v>1312</v>
      </c>
      <c r="E308" s="1" t="s">
        <v>22</v>
      </c>
      <c r="F308" s="1" t="s">
        <v>47</v>
      </c>
      <c r="G308" s="2" t="str">
        <f>HYPERLINK("https://www.google.com/url?q=https%3A%2F%2Fdrive.google.com%2Ffile%2Fd%2F14pvJnf85QBTGRkFjsEoeb0i-5hTfKqal%2Fview%3Fusp%3Dsharing", "สภาพชำรุด")</f>
        <v>สภาพชำรุด</v>
      </c>
      <c r="H308" s="2" t="str">
        <f t="shared" si="223"/>
        <v/>
      </c>
      <c r="I308" s="1" t="s">
        <v>1298</v>
      </c>
      <c r="J308" s="1" t="s">
        <v>47</v>
      </c>
      <c r="K308" s="1" t="s">
        <v>1299</v>
      </c>
    </row>
    <row r="309" spans="1:11" x14ac:dyDescent="0.2">
      <c r="A309" s="1" t="s">
        <v>1313</v>
      </c>
      <c r="B309" s="1" t="s">
        <v>1314</v>
      </c>
      <c r="C309" s="2" t="str">
        <f t="shared" si="200"/>
        <v>ปัตตานี</v>
      </c>
      <c r="D309" s="1" t="s">
        <v>1315</v>
      </c>
      <c r="E309" s="1" t="s">
        <v>22</v>
      </c>
      <c r="F309" s="1" t="s">
        <v>47</v>
      </c>
      <c r="G309" s="2" t="str">
        <f>HYPERLINK("https://www.google.com/url?q=https%3A%2F%2Fdrive.google.com%2Ffile%2Fd%2F1F2hMO8n13R6BZEgIp7IWAr1TuOeDJLez%2Fview%3Fusp%3Dsharing", "สภาพชำรุด")</f>
        <v>สภาพชำรุด</v>
      </c>
      <c r="H309" s="2" t="str">
        <f t="shared" si="223"/>
        <v/>
      </c>
      <c r="I309" s="1" t="s">
        <v>1298</v>
      </c>
      <c r="J309" s="1" t="s">
        <v>47</v>
      </c>
      <c r="K309" s="1" t="s">
        <v>1299</v>
      </c>
    </row>
    <row r="310" spans="1:11" x14ac:dyDescent="0.2">
      <c r="A310" s="1" t="s">
        <v>1316</v>
      </c>
      <c r="B310" s="1" t="s">
        <v>1317</v>
      </c>
      <c r="C310" s="2" t="str">
        <f t="shared" si="200"/>
        <v>ปัตตานี</v>
      </c>
      <c r="D310" s="1" t="s">
        <v>47</v>
      </c>
      <c r="E310" s="1" t="s">
        <v>22</v>
      </c>
      <c r="F310" s="1" t="s">
        <v>47</v>
      </c>
      <c r="G310" s="2" t="str">
        <f>HYPERLINK("https://www.google.com/url?q=https%3A%2F%2Fdrive.google.com%2Ffile%2Fd%2F1FQ-ZOhw87Tbfw2ugRgI_ERURjWBFE4yx%2Fview%3Fusp%3Dsharing", "สภาพสมบูรณ์")</f>
        <v>สภาพสมบูรณ์</v>
      </c>
      <c r="H310" s="2" t="str">
        <f t="shared" si="223"/>
        <v/>
      </c>
      <c r="I310" s="1" t="s">
        <v>1318</v>
      </c>
      <c r="J310" s="1" t="s">
        <v>1319</v>
      </c>
      <c r="K310" s="1" t="s">
        <v>169</v>
      </c>
    </row>
    <row r="311" spans="1:11" x14ac:dyDescent="0.2">
      <c r="A311" s="1" t="s">
        <v>1320</v>
      </c>
      <c r="B311" s="1" t="s">
        <v>1321</v>
      </c>
      <c r="C311" s="2" t="str">
        <f t="shared" si="200"/>
        <v>ปัตตานี</v>
      </c>
      <c r="D311" s="1" t="s">
        <v>1315</v>
      </c>
      <c r="E311" s="1" t="s">
        <v>22</v>
      </c>
      <c r="F311" s="3" t="s">
        <v>1322</v>
      </c>
      <c r="G311" s="2" t="str">
        <f t="shared" ref="G311:H311" si="224">HYPERLINK("https://www.google.com/url?q=http%3A%2F%2Fnull", "")</f>
        <v/>
      </c>
      <c r="H311" s="2" t="str">
        <f t="shared" si="224"/>
        <v/>
      </c>
      <c r="I311" s="1" t="s">
        <v>1323</v>
      </c>
      <c r="J311" s="1" t="s">
        <v>1324</v>
      </c>
      <c r="K311" s="1" t="s">
        <v>18</v>
      </c>
    </row>
    <row r="312" spans="1:11" x14ac:dyDescent="0.2">
      <c r="A312" s="1" t="s">
        <v>1325</v>
      </c>
      <c r="B312" s="1" t="s">
        <v>1326</v>
      </c>
      <c r="C312" s="2" t="str">
        <f t="shared" si="200"/>
        <v>ปัตตานี</v>
      </c>
      <c r="D312" s="1" t="s">
        <v>1315</v>
      </c>
      <c r="E312" s="1" t="s">
        <v>22</v>
      </c>
      <c r="F312" s="1" t="s">
        <v>1262</v>
      </c>
      <c r="G312" s="2" t="str">
        <f t="shared" ref="G312:H312" si="225">HYPERLINK("https://www.google.com/url?q=http%3A%2F%2Fnull", "")</f>
        <v/>
      </c>
      <c r="H312" s="2" t="str">
        <f t="shared" si="225"/>
        <v/>
      </c>
      <c r="I312" s="1" t="s">
        <v>1327</v>
      </c>
      <c r="J312" s="1" t="s">
        <v>47</v>
      </c>
      <c r="K312" s="1" t="s">
        <v>1328</v>
      </c>
    </row>
    <row r="313" spans="1:11" x14ac:dyDescent="0.2">
      <c r="A313" s="1" t="s">
        <v>1329</v>
      </c>
      <c r="B313" s="1" t="s">
        <v>1330</v>
      </c>
      <c r="C313" s="2" t="str">
        <f t="shared" si="200"/>
        <v>ปัตตานี</v>
      </c>
      <c r="D313" s="1" t="s">
        <v>1331</v>
      </c>
      <c r="E313" s="1" t="s">
        <v>22</v>
      </c>
      <c r="F313" s="1" t="s">
        <v>1332</v>
      </c>
      <c r="G313" s="2" t="str">
        <f>HYPERLINK("https://www.google.com/url?q=https%3A%2F%2Fdrive.google.com%2Ffile%2Fd%2F1iPUqq5LSKB5AbqK-chPfhaFxYZxByVbt%2Fview%3Fusp%3Dsharing", "บรรลุวัตถุประสงค์แล้ว/เสร็จสิ้น")</f>
        <v>บรรลุวัตถุประสงค์แล้ว/เสร็จสิ้น</v>
      </c>
      <c r="H313" s="2" t="str">
        <f t="shared" ref="H313:H319" si="226">HYPERLINK("https://www.google.com/url?q=http%3A%2F%2Fnull", "")</f>
        <v/>
      </c>
      <c r="I313" s="1" t="s">
        <v>1333</v>
      </c>
      <c r="J313" s="1" t="s">
        <v>47</v>
      </c>
      <c r="K313" s="1" t="s">
        <v>1334</v>
      </c>
    </row>
    <row r="314" spans="1:11" x14ac:dyDescent="0.2">
      <c r="A314" s="1" t="s">
        <v>1335</v>
      </c>
      <c r="B314" s="1" t="s">
        <v>1336</v>
      </c>
      <c r="C314" s="2" t="str">
        <f t="shared" ref="C314:C317" si="227">HYPERLINK("https://www.google.com/url?q=https%3A%2F%2Fwww.rdpb.go.th%2Frdpb%2FprojectData%2Ffiles%2Fcentral%2F2567%2F14%25E0%25B8%25AD%25E0%25B8%25A2%25E0%25B8%25B8%25E0%25B8%2598%25E0%25B8%25A2%25E0%25B8%25B2.pdf", "พระนครศรีอยุธยา")</f>
        <v>พระนครศรีอยุธยา</v>
      </c>
      <c r="D314" s="1" t="s">
        <v>1337</v>
      </c>
      <c r="E314" s="1" t="s">
        <v>22</v>
      </c>
      <c r="F314" s="1" t="s">
        <v>1338</v>
      </c>
      <c r="G314" s="2" t="str">
        <f>HYPERLINK("https://www.google.com/url?q=https%3A%2F%2Fdrive.google.com%2Ffile%2Fd%2F1IeWljalF-AzC9og2aHdeLHnutd08-lAE%2Fview%3Fusp%3Dsharing", "สภาพสมบูรณ์")</f>
        <v>สภาพสมบูรณ์</v>
      </c>
      <c r="H314" s="2" t="str">
        <f t="shared" si="226"/>
        <v/>
      </c>
      <c r="I314" s="1" t="s">
        <v>1339</v>
      </c>
      <c r="J314" s="1" t="s">
        <v>1340</v>
      </c>
      <c r="K314" s="1" t="s">
        <v>1341</v>
      </c>
    </row>
    <row r="315" spans="1:11" x14ac:dyDescent="0.2">
      <c r="A315" s="1" t="s">
        <v>1342</v>
      </c>
      <c r="B315" s="1" t="s">
        <v>1343</v>
      </c>
      <c r="C315" s="2" t="str">
        <f t="shared" si="227"/>
        <v>พระนครศรีอยุธยา</v>
      </c>
      <c r="D315" s="1" t="s">
        <v>1344</v>
      </c>
      <c r="E315" s="1" t="s">
        <v>22</v>
      </c>
      <c r="F315" s="1" t="s">
        <v>1345</v>
      </c>
      <c r="G315" s="2" t="str">
        <f>HYPERLINK("https://www.google.com/url?q=https%3A%2F%2Fdrive.google.com%2Ffile%2Fd%2F1eI_yqv-lGKki3R4bNS5Ca2zklDO5XZlN%2Fview%3Fusp%3Dsharing", "สภาพสมบูรณ์")</f>
        <v>สภาพสมบูรณ์</v>
      </c>
      <c r="H315" s="2" t="str">
        <f t="shared" si="226"/>
        <v/>
      </c>
      <c r="I315" s="1" t="s">
        <v>1346</v>
      </c>
      <c r="J315" s="1" t="s">
        <v>1340</v>
      </c>
      <c r="K315" s="1" t="s">
        <v>1347</v>
      </c>
    </row>
    <row r="316" spans="1:11" x14ac:dyDescent="0.2">
      <c r="A316" s="1" t="s">
        <v>1348</v>
      </c>
      <c r="B316" s="1" t="s">
        <v>1349</v>
      </c>
      <c r="C316" s="2" t="str">
        <f t="shared" si="227"/>
        <v>พระนครศรีอยุธยา</v>
      </c>
      <c r="D316" s="1" t="s">
        <v>1350</v>
      </c>
      <c r="E316" s="1" t="s">
        <v>22</v>
      </c>
      <c r="F316" s="1" t="s">
        <v>1351</v>
      </c>
      <c r="G316" s="2" t="str">
        <f>HYPERLINK("https://www.google.com/url?q=https%3A%2F%2Fdrive.google.com%2Ffile%2Fd%2F1LpofAKKoyUcENOP4HJGr3pMvz57PS4OD%2Fview%3Fusp%3Dsharing", "สภาพสมบูรณ์")</f>
        <v>สภาพสมบูรณ์</v>
      </c>
      <c r="H316" s="2" t="str">
        <f t="shared" si="226"/>
        <v/>
      </c>
      <c r="I316" s="1" t="s">
        <v>1352</v>
      </c>
      <c r="J316" s="1" t="s">
        <v>1353</v>
      </c>
      <c r="K316" s="1" t="s">
        <v>1354</v>
      </c>
    </row>
    <row r="317" spans="1:11" x14ac:dyDescent="0.2">
      <c r="A317" s="1" t="s">
        <v>1355</v>
      </c>
      <c r="B317" s="1" t="s">
        <v>1356</v>
      </c>
      <c r="C317" s="2" t="str">
        <f t="shared" si="227"/>
        <v>พระนครศรีอยุธยา</v>
      </c>
      <c r="D317" s="1" t="s">
        <v>1357</v>
      </c>
      <c r="E317" s="1" t="s">
        <v>22</v>
      </c>
      <c r="F317" s="1" t="s">
        <v>1358</v>
      </c>
      <c r="G317" s="2" t="str">
        <f>HYPERLINK("https://www.google.com/url?q=https%3A%2F%2Fdrive.google.com%2Ffile%2Fd%2F1EVQzFkVSOYgwXK7f9ZzsYMEK6Lygi4Hb%2Fview%3Fusp%3Dsharing", "สภาพสมบูรณ์")</f>
        <v>สภาพสมบูรณ์</v>
      </c>
      <c r="H317" s="2" t="str">
        <f t="shared" si="226"/>
        <v/>
      </c>
      <c r="I317" s="1" t="s">
        <v>47</v>
      </c>
      <c r="J317" s="1" t="s">
        <v>1359</v>
      </c>
      <c r="K317" s="1" t="s">
        <v>1360</v>
      </c>
    </row>
    <row r="318" spans="1:11" x14ac:dyDescent="0.2">
      <c r="A318" s="1" t="s">
        <v>1361</v>
      </c>
      <c r="B318" s="1" t="s">
        <v>1362</v>
      </c>
      <c r="C318" s="2" t="str">
        <f t="shared" ref="C318:C332" si="228">HYPERLINK("https://www.google.com/url?q=https%3A%2F%2Fwww.rdpb.go.th%2Frdpb%2FprojectData%2Ffiles%2Fnorthern%2F2567%2F7%25E0%25B8%259E%25E0%25B8%25B0%25E0%25B9%2580%25E0%25B8%25A2%25E0%25B8%25B2.pdf", "พะเยา")</f>
        <v>พะเยา</v>
      </c>
      <c r="D318" s="1" t="s">
        <v>1363</v>
      </c>
      <c r="E318" s="1" t="s">
        <v>22</v>
      </c>
      <c r="F318" s="1" t="s">
        <v>1364</v>
      </c>
      <c r="G318" s="2" t="str">
        <f>HYPERLINK("https://www.google.com/url?q=https%3A%2F%2Fdrive.google.com%2Ffile%2Fd%2F1C50VmqWHnVkE3L-LIUuR5Hlu-C_HudbQ%2Fview%3Fusp%3Dsharing", "สภาพสมบูรณ์")</f>
        <v>สภาพสมบูรณ์</v>
      </c>
      <c r="H318" s="2" t="str">
        <f t="shared" si="226"/>
        <v/>
      </c>
      <c r="I318" s="1" t="s">
        <v>1365</v>
      </c>
      <c r="J318" s="1" t="s">
        <v>291</v>
      </c>
      <c r="K318" s="1" t="s">
        <v>18</v>
      </c>
    </row>
    <row r="319" spans="1:11" x14ac:dyDescent="0.2">
      <c r="A319" s="1" t="s">
        <v>1366</v>
      </c>
      <c r="B319" s="1" t="s">
        <v>1367</v>
      </c>
      <c r="C319" s="2" t="str">
        <f t="shared" si="228"/>
        <v>พะเยา</v>
      </c>
      <c r="D319" s="1" t="s">
        <v>1368</v>
      </c>
      <c r="E319" s="1" t="s">
        <v>22</v>
      </c>
      <c r="F319" s="1" t="s">
        <v>1369</v>
      </c>
      <c r="G319" s="2" t="str">
        <f>HYPERLINK("https://www.google.com/url?q=https%3A%2F%2Fdrive.google.com%2Ffile%2Fd%2F12rKSczntL2FKRkV_9Z3cz9kPhRKy5wOT%2Fview%3Fusp%3Dsharing", "สภาพสมบูรณ์")</f>
        <v>สภาพสมบูรณ์</v>
      </c>
      <c r="H319" s="2" t="str">
        <f t="shared" si="226"/>
        <v/>
      </c>
      <c r="I319" s="1" t="s">
        <v>1370</v>
      </c>
      <c r="J319" s="1" t="s">
        <v>260</v>
      </c>
      <c r="K319" s="1" t="s">
        <v>18</v>
      </c>
    </row>
    <row r="320" spans="1:11" x14ac:dyDescent="0.2">
      <c r="A320" s="1" t="s">
        <v>1371</v>
      </c>
      <c r="B320" s="1" t="s">
        <v>1372</v>
      </c>
      <c r="C320" s="2" t="str">
        <f t="shared" si="228"/>
        <v>พะเยา</v>
      </c>
      <c r="D320" s="1" t="s">
        <v>1373</v>
      </c>
      <c r="E320" s="1" t="s">
        <v>22</v>
      </c>
      <c r="F320" s="1" t="s">
        <v>1374</v>
      </c>
      <c r="G320" s="2" t="str">
        <f t="shared" ref="G320:H320" si="229">HYPERLINK("https://www.google.com/url?q=http%3A%2F%2Fnull", "")</f>
        <v/>
      </c>
      <c r="H320" s="2" t="str">
        <f t="shared" si="229"/>
        <v/>
      </c>
      <c r="I320" s="1" t="s">
        <v>1375</v>
      </c>
      <c r="J320" s="1" t="s">
        <v>1376</v>
      </c>
      <c r="K320" s="1" t="s">
        <v>18</v>
      </c>
    </row>
    <row r="321" spans="1:11" x14ac:dyDescent="0.2">
      <c r="A321" s="1" t="s">
        <v>1377</v>
      </c>
      <c r="B321" s="1" t="s">
        <v>1378</v>
      </c>
      <c r="C321" s="2" t="str">
        <f t="shared" si="228"/>
        <v>พะเยา</v>
      </c>
      <c r="D321" s="1" t="s">
        <v>1379</v>
      </c>
      <c r="E321" s="1" t="s">
        <v>22</v>
      </c>
      <c r="F321" s="1" t="s">
        <v>1380</v>
      </c>
      <c r="G321" s="2" t="str">
        <f>HYPERLINK("https://www.google.com/url?q=https%3A%2F%2Fdrive.google.com%2Ffile%2Fd%2F1ZAq3wWsdqCO6BN4ADvKvcBp-1n0PeyYh%2Fview%3Fusp%3Dsharing", "สภาพสมบูรณ์")</f>
        <v>สภาพสมบูรณ์</v>
      </c>
      <c r="H321" s="2" t="str">
        <f t="shared" ref="H321:H324" si="230">HYPERLINK("https://www.google.com/url?q=http%3A%2F%2Fnull", "")</f>
        <v/>
      </c>
      <c r="I321" s="1" t="s">
        <v>1381</v>
      </c>
      <c r="J321" s="1" t="s">
        <v>237</v>
      </c>
      <c r="K321" s="1" t="s">
        <v>18</v>
      </c>
    </row>
    <row r="322" spans="1:11" x14ac:dyDescent="0.2">
      <c r="A322" s="1" t="s">
        <v>1382</v>
      </c>
      <c r="B322" s="1" t="s">
        <v>1383</v>
      </c>
      <c r="C322" s="2" t="str">
        <f t="shared" si="228"/>
        <v>พะเยา</v>
      </c>
      <c r="D322" s="1" t="s">
        <v>1379</v>
      </c>
      <c r="E322" s="1" t="s">
        <v>22</v>
      </c>
      <c r="F322" s="1" t="s">
        <v>1380</v>
      </c>
      <c r="G322" s="2" t="str">
        <f>HYPERLINK("https://www.google.com/url?q=https%3A%2F%2Fdrive.google.com%2Ffile%2Fd%2F1MG3b1T2oFKBBmcLUZuzyI9ufSYVEVIHm%2Fview%3Fusp%3Dsharing", "สภาพสมบูรณ์")</f>
        <v>สภาพสมบูรณ์</v>
      </c>
      <c r="H322" s="2" t="str">
        <f t="shared" si="230"/>
        <v/>
      </c>
      <c r="I322" s="1" t="s">
        <v>1384</v>
      </c>
      <c r="J322" s="1" t="s">
        <v>1385</v>
      </c>
      <c r="K322" s="1" t="s">
        <v>18</v>
      </c>
    </row>
    <row r="323" spans="1:11" x14ac:dyDescent="0.2">
      <c r="A323" s="1" t="s">
        <v>1386</v>
      </c>
      <c r="B323" s="1" t="s">
        <v>1387</v>
      </c>
      <c r="C323" s="2" t="str">
        <f t="shared" si="228"/>
        <v>พะเยา</v>
      </c>
      <c r="D323" s="1" t="s">
        <v>1379</v>
      </c>
      <c r="E323" s="1" t="s">
        <v>22</v>
      </c>
      <c r="F323" s="1" t="s">
        <v>1380</v>
      </c>
      <c r="G323" s="2" t="str">
        <f>HYPERLINK("https://www.google.com/url?q=https%3A%2F%2Fdrive.google.com%2Ffile%2Fd%2F1I3T-3tdDL7qLUHH5y-A71YmYI0mLmV_C%2Fview%3Fusp%3Dsharing", "สภาพสมบูรณ์")</f>
        <v>สภาพสมบูรณ์</v>
      </c>
      <c r="H323" s="2" t="str">
        <f t="shared" si="230"/>
        <v/>
      </c>
      <c r="I323" s="1" t="s">
        <v>1388</v>
      </c>
      <c r="J323" s="1" t="s">
        <v>291</v>
      </c>
      <c r="K323" s="1" t="s">
        <v>18</v>
      </c>
    </row>
    <row r="324" spans="1:11" x14ac:dyDescent="0.2">
      <c r="A324" s="1" t="s">
        <v>1389</v>
      </c>
      <c r="B324" s="1" t="s">
        <v>1390</v>
      </c>
      <c r="C324" s="2" t="str">
        <f t="shared" si="228"/>
        <v>พะเยา</v>
      </c>
      <c r="D324" s="1" t="s">
        <v>1379</v>
      </c>
      <c r="E324" s="1" t="s">
        <v>22</v>
      </c>
      <c r="F324" s="1" t="s">
        <v>1380</v>
      </c>
      <c r="G324" s="2" t="str">
        <f>HYPERLINK("https://www.google.com/url?q=https%3A%2F%2Fdrive.google.com%2Ffile%2Fd%2F14QhFpjeTZJVeBetYFlyV9FXN6ouDUFyS%2Fview%3Fusp%3Dsharing", "สภาพสมบูรณ์")</f>
        <v>สภาพสมบูรณ์</v>
      </c>
      <c r="H324" s="2" t="str">
        <f t="shared" si="230"/>
        <v/>
      </c>
      <c r="I324" s="1" t="s">
        <v>1391</v>
      </c>
      <c r="J324" s="1" t="s">
        <v>291</v>
      </c>
      <c r="K324" s="1" t="s">
        <v>18</v>
      </c>
    </row>
    <row r="325" spans="1:11" x14ac:dyDescent="0.2">
      <c r="A325" s="1" t="s">
        <v>1392</v>
      </c>
      <c r="B325" s="1" t="s">
        <v>1393</v>
      </c>
      <c r="C325" s="2" t="str">
        <f t="shared" si="228"/>
        <v>พะเยา</v>
      </c>
      <c r="D325" s="1" t="s">
        <v>1379</v>
      </c>
      <c r="E325" s="1" t="s">
        <v>22</v>
      </c>
      <c r="F325" s="1" t="s">
        <v>1394</v>
      </c>
      <c r="G325" s="2" t="str">
        <f t="shared" ref="G325:H325" si="231">HYPERLINK("https://www.google.com/url?q=http%3A%2F%2Fnull", "")</f>
        <v/>
      </c>
      <c r="H325" s="2" t="str">
        <f t="shared" si="231"/>
        <v/>
      </c>
      <c r="I325" s="1" t="s">
        <v>1395</v>
      </c>
      <c r="J325" s="1" t="s">
        <v>1396</v>
      </c>
      <c r="K325" s="1" t="s">
        <v>18</v>
      </c>
    </row>
    <row r="326" spans="1:11" x14ac:dyDescent="0.2">
      <c r="A326" s="1" t="s">
        <v>1397</v>
      </c>
      <c r="B326" s="1" t="s">
        <v>1398</v>
      </c>
      <c r="C326" s="2" t="str">
        <f t="shared" si="228"/>
        <v>พะเยา</v>
      </c>
      <c r="D326" s="1" t="s">
        <v>1379</v>
      </c>
      <c r="E326" s="1" t="s">
        <v>22</v>
      </c>
      <c r="F326" s="1" t="s">
        <v>1399</v>
      </c>
      <c r="G326" s="2" t="str">
        <f>HYPERLINK("https://www.google.com/url?q=https%3A%2F%2Fdrive.google.com%2Ffile%2Fd%2F1pLZlTVjZkTEgxAnJ6x22wiWg7hn2BVf6%2Fview%3Fusp%3Dsharing", "บรรลุวัตถุประสงค์แล้ว/เสร็จสิ้น")</f>
        <v>บรรลุวัตถุประสงค์แล้ว/เสร็จสิ้น</v>
      </c>
      <c r="H326" s="2" t="str">
        <f t="shared" ref="H326:H327" si="232">HYPERLINK("https://www.google.com/url?q=http%3A%2F%2Fnull", "")</f>
        <v/>
      </c>
      <c r="I326" s="1" t="s">
        <v>1400</v>
      </c>
      <c r="J326" s="1" t="s">
        <v>47</v>
      </c>
      <c r="K326" s="1" t="s">
        <v>767</v>
      </c>
    </row>
    <row r="327" spans="1:11" x14ac:dyDescent="0.2">
      <c r="A327" s="1" t="s">
        <v>1401</v>
      </c>
      <c r="B327" s="1" t="s">
        <v>1402</v>
      </c>
      <c r="C327" s="2" t="str">
        <f t="shared" si="228"/>
        <v>พะเยา</v>
      </c>
      <c r="D327" s="1" t="s">
        <v>1379</v>
      </c>
      <c r="E327" s="1" t="s">
        <v>22</v>
      </c>
      <c r="F327" s="1" t="s">
        <v>934</v>
      </c>
      <c r="G327" s="2" t="str">
        <f>HYPERLINK("https://www.google.com/url?q=https%3A%2F%2Fdrive.google.com%2Ffile%2Fd%2F1YbOa0_iRc8HUe-FaZjAnAJXd5E0esxJr%2Fview%3Fusp%3Dsharing", "สภาพสมบูรณ์")</f>
        <v>สภาพสมบูรณ์</v>
      </c>
      <c r="H327" s="2" t="str">
        <f t="shared" si="232"/>
        <v/>
      </c>
      <c r="I327" s="1" t="s">
        <v>935</v>
      </c>
      <c r="J327" s="1" t="s">
        <v>47</v>
      </c>
      <c r="K327" s="1" t="s">
        <v>1403</v>
      </c>
    </row>
    <row r="328" spans="1:11" x14ac:dyDescent="0.2">
      <c r="A328" s="1" t="s">
        <v>1404</v>
      </c>
      <c r="B328" s="1" t="s">
        <v>1405</v>
      </c>
      <c r="C328" s="2" t="str">
        <f t="shared" si="228"/>
        <v>พะเยา</v>
      </c>
      <c r="D328" s="1" t="s">
        <v>47</v>
      </c>
      <c r="E328" s="1" t="s">
        <v>22</v>
      </c>
      <c r="F328" s="1" t="s">
        <v>1406</v>
      </c>
      <c r="G328" s="2" t="str">
        <f t="shared" ref="G328:H328" si="233">HYPERLINK("https://www.google.com/url?q=http%3A%2F%2Fnull", "")</f>
        <v/>
      </c>
      <c r="H328" s="2" t="str">
        <f t="shared" si="233"/>
        <v/>
      </c>
      <c r="I328" s="1" t="s">
        <v>939</v>
      </c>
      <c r="J328" s="1" t="s">
        <v>940</v>
      </c>
      <c r="K328" s="1" t="s">
        <v>1407</v>
      </c>
    </row>
    <row r="329" spans="1:11" x14ac:dyDescent="0.2">
      <c r="A329" s="1" t="s">
        <v>1408</v>
      </c>
      <c r="B329" s="1" t="s">
        <v>1409</v>
      </c>
      <c r="C329" s="2" t="str">
        <f t="shared" si="228"/>
        <v>พะเยา</v>
      </c>
      <c r="D329" s="1" t="s">
        <v>1379</v>
      </c>
      <c r="E329" s="1" t="s">
        <v>22</v>
      </c>
      <c r="F329" s="1" t="s">
        <v>1410</v>
      </c>
      <c r="G329" s="2" t="str">
        <f t="shared" ref="G329:H329" si="234">HYPERLINK("https://www.google.com/url?q=http%3A%2F%2Fnull", "")</f>
        <v/>
      </c>
      <c r="H329" s="2" t="str">
        <f t="shared" si="234"/>
        <v/>
      </c>
      <c r="I329" s="1" t="s">
        <v>1411</v>
      </c>
      <c r="J329" s="1" t="s">
        <v>47</v>
      </c>
      <c r="K329" s="1" t="s">
        <v>94</v>
      </c>
    </row>
    <row r="330" spans="1:11" x14ac:dyDescent="0.2">
      <c r="A330" s="1" t="s">
        <v>1412</v>
      </c>
      <c r="B330" s="1" t="s">
        <v>1413</v>
      </c>
      <c r="C330" s="2" t="str">
        <f t="shared" si="228"/>
        <v>พะเยา</v>
      </c>
      <c r="D330" s="1" t="s">
        <v>1363</v>
      </c>
      <c r="E330" s="1" t="s">
        <v>22</v>
      </c>
      <c r="F330" s="1" t="s">
        <v>1414</v>
      </c>
      <c r="G330" s="2" t="str">
        <f t="shared" ref="G330:H330" si="235">HYPERLINK("https://www.google.com/url?q=http%3A%2F%2Fnull", "")</f>
        <v/>
      </c>
      <c r="H330" s="2" t="str">
        <f t="shared" si="235"/>
        <v/>
      </c>
      <c r="I330" s="1" t="s">
        <v>205</v>
      </c>
      <c r="J330" s="1" t="s">
        <v>1415</v>
      </c>
      <c r="K330" s="1" t="s">
        <v>18</v>
      </c>
    </row>
    <row r="331" spans="1:11" x14ac:dyDescent="0.2">
      <c r="A331" s="1" t="s">
        <v>1416</v>
      </c>
      <c r="B331" s="1" t="s">
        <v>1417</v>
      </c>
      <c r="C331" s="2" t="str">
        <f t="shared" si="228"/>
        <v>พะเยา</v>
      </c>
      <c r="D331" s="1" t="s">
        <v>1379</v>
      </c>
      <c r="E331" s="1" t="s">
        <v>22</v>
      </c>
      <c r="F331" s="1" t="s">
        <v>1380</v>
      </c>
      <c r="G331" s="2" t="str">
        <f>HYPERLINK("https://www.google.com/url?q=https%3A%2F%2Fdrive.google.com%2Ffile%2Fd%2F1vMaKqcqNH0D_RWjAckimvNRNy2DAc5Ns%2Fview%3Fusp%3Dsharing", "สภาพสมบูรณ์")</f>
        <v>สภาพสมบูรณ์</v>
      </c>
      <c r="H331" s="2" t="str">
        <f t="shared" ref="H331:H340" si="236">HYPERLINK("https://www.google.com/url?q=http%3A%2F%2Fnull", "")</f>
        <v/>
      </c>
      <c r="I331" s="1" t="s">
        <v>1418</v>
      </c>
      <c r="J331" s="1" t="s">
        <v>47</v>
      </c>
      <c r="K331" s="1" t="s">
        <v>1419</v>
      </c>
    </row>
    <row r="332" spans="1:11" x14ac:dyDescent="0.2">
      <c r="A332" s="1" t="s">
        <v>1420</v>
      </c>
      <c r="B332" s="1" t="s">
        <v>1421</v>
      </c>
      <c r="C332" s="2" t="str">
        <f t="shared" si="228"/>
        <v>พะเยา</v>
      </c>
      <c r="D332" s="1" t="s">
        <v>1379</v>
      </c>
      <c r="E332" s="1" t="s">
        <v>22</v>
      </c>
      <c r="F332" s="1" t="s">
        <v>1422</v>
      </c>
      <c r="G332" s="2" t="str">
        <f>HYPERLINK("https://www.google.com/url?q=https%3A%2F%2Fdrive.google.com%2Ffile%2Fd%2F1F_A0dtz9PLCVJBK8p7BpAdJt-BZ8ddri%2Fview%3Fusp%3Dsharing", "สภาพสมบูรณ์")</f>
        <v>สภาพสมบูรณ์</v>
      </c>
      <c r="H332" s="2" t="str">
        <f t="shared" si="236"/>
        <v/>
      </c>
      <c r="I332" s="1" t="s">
        <v>1423</v>
      </c>
      <c r="J332" s="1" t="s">
        <v>47</v>
      </c>
      <c r="K332" s="1" t="s">
        <v>1424</v>
      </c>
    </row>
    <row r="333" spans="1:11" x14ac:dyDescent="0.2">
      <c r="A333" s="1" t="s">
        <v>1425</v>
      </c>
      <c r="B333" s="1" t="s">
        <v>1426</v>
      </c>
      <c r="C333" s="2" t="str">
        <f>HYPERLINK("https://www.google.com/url?q=https%3A%2F%2Fwww.rdpb.go.th%2Frdpb%2FprojectData%2Ffiles%2Fsouth%2F2567%2F7%25E0%25B8%259E%25E0%25B8%25B1%25E0%25B8%2587%25E0%25B8%2587%25E0%25B8%25B2.pdf", "พังงา")</f>
        <v>พังงา</v>
      </c>
      <c r="D333" s="1" t="s">
        <v>1427</v>
      </c>
      <c r="E333" s="1" t="s">
        <v>22</v>
      </c>
      <c r="F333" s="1" t="s">
        <v>1428</v>
      </c>
      <c r="G333" s="2" t="str">
        <f>HYPERLINK("https://www.google.com/url?q=https%3A%2F%2Fdrive.google.com%2Fdrive%2Ffolders%2F1IHx2tuQk0YUlE1Afq_K95G5W0rdgy34C", "สภาพชำรุด")</f>
        <v>สภาพชำรุด</v>
      </c>
      <c r="H333" s="2" t="str">
        <f t="shared" si="236"/>
        <v/>
      </c>
      <c r="I333" s="1" t="s">
        <v>1429</v>
      </c>
      <c r="J333" s="1" t="s">
        <v>1430</v>
      </c>
      <c r="K333" s="1" t="s">
        <v>1431</v>
      </c>
    </row>
    <row r="334" spans="1:11" x14ac:dyDescent="0.2">
      <c r="A334" s="1" t="s">
        <v>1432</v>
      </c>
      <c r="B334" s="1" t="s">
        <v>1433</v>
      </c>
      <c r="C334" s="2" t="str">
        <f t="shared" ref="C334:C344" si="237">HYPERLINK("https://www.google.com/url?q=https%3A%2F%2Fwww.rdpb.go.th%2Frdpb%2FprojectData%2Ffiles%2Fsouth%2F2567%2F8%25E0%25B8%259E%25E0%25B8%25B1%25E0%25B8%2597%25E0%25B8%25A5%25E0%25B8%25B8%25E0%25B8%2587.pdf", "พัทลุง")</f>
        <v>พัทลุง</v>
      </c>
      <c r="D334" s="1" t="s">
        <v>1434</v>
      </c>
      <c r="E334" s="1" t="s">
        <v>1435</v>
      </c>
      <c r="F334" s="1" t="s">
        <v>47</v>
      </c>
      <c r="G334" s="2" t="str">
        <f>HYPERLINK("https://www.google.com/url?q=https%3A%2F%2Fdrive.google.com%2Fdrive%2Ffolders%2F15KrgIpPTXRFY1PpeE6GX4OSfaoGVrl4M%3Fusp%3Ddrive_link", "บรรลุวัตถุประสงค์แล้ว/เสร็จสิ้น")</f>
        <v>บรรลุวัตถุประสงค์แล้ว/เสร็จสิ้น</v>
      </c>
      <c r="H334" s="2" t="str">
        <f t="shared" si="236"/>
        <v/>
      </c>
      <c r="I334" s="1" t="s">
        <v>1436</v>
      </c>
      <c r="J334" s="1" t="s">
        <v>1437</v>
      </c>
      <c r="K334" s="1" t="s">
        <v>18</v>
      </c>
    </row>
    <row r="335" spans="1:11" x14ac:dyDescent="0.2">
      <c r="A335" s="1" t="s">
        <v>1438</v>
      </c>
      <c r="B335" s="1" t="s">
        <v>1439</v>
      </c>
      <c r="C335" s="2" t="str">
        <f t="shared" si="237"/>
        <v>พัทลุง</v>
      </c>
      <c r="D335" s="1" t="s">
        <v>1434</v>
      </c>
      <c r="E335" s="1" t="s">
        <v>22</v>
      </c>
      <c r="F335" s="1" t="s">
        <v>543</v>
      </c>
      <c r="G335" s="2" t="str">
        <f>HYPERLINK("https://www.google.com/url?q=https%3A%2F%2Fdrive.google.com%2Fdrive%2Ffolders%2F1Yb-vLUyBH60xLETLoiOGDewEqkTvOC-u%3Fusp%3Ddrive_link", "สภาพสมบูรณ์")</f>
        <v>สภาพสมบูรณ์</v>
      </c>
      <c r="H335" s="2" t="str">
        <f t="shared" si="236"/>
        <v/>
      </c>
      <c r="I335" s="1" t="s">
        <v>1440</v>
      </c>
      <c r="J335" s="1" t="s">
        <v>1441</v>
      </c>
      <c r="K335" s="1" t="s">
        <v>18</v>
      </c>
    </row>
    <row r="336" spans="1:11" x14ac:dyDescent="0.2">
      <c r="A336" s="1" t="s">
        <v>1442</v>
      </c>
      <c r="B336" s="1" t="s">
        <v>1443</v>
      </c>
      <c r="C336" s="2" t="str">
        <f t="shared" si="237"/>
        <v>พัทลุง</v>
      </c>
      <c r="D336" s="1" t="s">
        <v>1444</v>
      </c>
      <c r="E336" s="1" t="s">
        <v>1445</v>
      </c>
      <c r="F336" s="1" t="s">
        <v>1446</v>
      </c>
      <c r="G336" s="2" t="str">
        <f>HYPERLINK("https://www.google.com/url?q=https%3A%2F%2Fdrive.google.com%2Fdrive%2Ffolders%2F1AmXGz3NASGGGRpd1M2MuvrT1qHRrhwah%3Fusp%3Dsharing", "สภาพสมบูรณ์")</f>
        <v>สภาพสมบูรณ์</v>
      </c>
      <c r="H336" s="2" t="str">
        <f t="shared" si="236"/>
        <v/>
      </c>
      <c r="I336" s="1" t="s">
        <v>1447</v>
      </c>
      <c r="J336" s="1" t="s">
        <v>1448</v>
      </c>
      <c r="K336" s="1" t="s">
        <v>18</v>
      </c>
    </row>
    <row r="337" spans="1:11" x14ac:dyDescent="0.2">
      <c r="A337" s="1" t="s">
        <v>1449</v>
      </c>
      <c r="B337" s="1" t="s">
        <v>1450</v>
      </c>
      <c r="C337" s="2" t="str">
        <f t="shared" si="237"/>
        <v>พัทลุง</v>
      </c>
      <c r="D337" s="1" t="s">
        <v>1444</v>
      </c>
      <c r="E337" s="1" t="s">
        <v>1445</v>
      </c>
      <c r="F337" s="1" t="s">
        <v>1446</v>
      </c>
      <c r="G337" s="2" t="str">
        <f>HYPERLINK("https://www.google.com/url?q=https%3A%2F%2Fdrive.google.com%2Fdrive%2Ffolders%2F1Esw92voeS5JRHrd37tb2PpiR5aW1C0Eo%3Fusp%3Ddrive_link", "สภาพสมบูรณ์")</f>
        <v>สภาพสมบูรณ์</v>
      </c>
      <c r="H337" s="2" t="str">
        <f t="shared" si="236"/>
        <v/>
      </c>
      <c r="I337" s="1" t="s">
        <v>1451</v>
      </c>
      <c r="J337" s="1" t="s">
        <v>1452</v>
      </c>
      <c r="K337" s="1" t="s">
        <v>18</v>
      </c>
    </row>
    <row r="338" spans="1:11" x14ac:dyDescent="0.2">
      <c r="A338" s="1" t="s">
        <v>1453</v>
      </c>
      <c r="B338" s="1" t="s">
        <v>1454</v>
      </c>
      <c r="C338" s="2" t="str">
        <f t="shared" si="237"/>
        <v>พัทลุง</v>
      </c>
      <c r="D338" s="1" t="s">
        <v>1455</v>
      </c>
      <c r="E338" s="1" t="s">
        <v>22</v>
      </c>
      <c r="F338" s="1" t="s">
        <v>47</v>
      </c>
      <c r="G338" s="2" t="str">
        <f>HYPERLINK("https://www.google.com/url?q=https%3A%2F%2Fdrive.google.com%2Fdrive%2Ffolders%2F1WpiHp61KfP9HlPiRBuCZWTtwfvL6tClH%3Fusp%3Ddrive_link", "บรรลุวัตถุประสงค์แล้ว/เสร็จสิ้น")</f>
        <v>บรรลุวัตถุประสงค์แล้ว/เสร็จสิ้น</v>
      </c>
      <c r="H338" s="2" t="str">
        <f t="shared" si="236"/>
        <v/>
      </c>
      <c r="I338" s="1" t="s">
        <v>1456</v>
      </c>
      <c r="J338" s="1" t="s">
        <v>1457</v>
      </c>
      <c r="K338" s="1" t="s">
        <v>18</v>
      </c>
    </row>
    <row r="339" spans="1:11" x14ac:dyDescent="0.2">
      <c r="A339" s="1" t="s">
        <v>1458</v>
      </c>
      <c r="B339" s="1" t="s">
        <v>1459</v>
      </c>
      <c r="C339" s="2" t="str">
        <f t="shared" si="237"/>
        <v>พัทลุง</v>
      </c>
      <c r="D339" s="1" t="s">
        <v>1460</v>
      </c>
      <c r="E339" s="1" t="s">
        <v>22</v>
      </c>
      <c r="F339" s="1" t="s">
        <v>1461</v>
      </c>
      <c r="G339" s="2" t="str">
        <f>HYPERLINK("https://www.google.com/url?q=https%3A%2F%2Fdrive.google.com%2Fdrive%2Ffolders%2F1vsOoGhzc761qVOWgHoj9Jx8Q-jkRF5lH%3Fusp%3Ddrive_link", "สภาพสมบูรณ์")</f>
        <v>สภาพสมบูรณ์</v>
      </c>
      <c r="H339" s="2" t="str">
        <f t="shared" si="236"/>
        <v/>
      </c>
      <c r="I339" s="1" t="s">
        <v>1462</v>
      </c>
      <c r="J339" s="1" t="s">
        <v>1463</v>
      </c>
      <c r="K339" s="1" t="s">
        <v>1464</v>
      </c>
    </row>
    <row r="340" spans="1:11" x14ac:dyDescent="0.2">
      <c r="A340" s="1" t="s">
        <v>1465</v>
      </c>
      <c r="B340" s="1" t="s">
        <v>1466</v>
      </c>
      <c r="C340" s="2" t="str">
        <f t="shared" si="237"/>
        <v>พัทลุง</v>
      </c>
      <c r="D340" s="1" t="s">
        <v>1434</v>
      </c>
      <c r="E340" s="1" t="s">
        <v>22</v>
      </c>
      <c r="F340" s="1" t="s">
        <v>47</v>
      </c>
      <c r="G340" s="2" t="str">
        <f>HYPERLINK("https://www.google.com/url?q=https%3A%2F%2Fdrive.google.com%2Fdrive%2Ffolders%2F17yVRFVh5_vJC3mGyT770qiBEAfTWmjKY%3Fusp%3Ddrive_link", "สภาพสมบูรณ์")</f>
        <v>สภาพสมบูรณ์</v>
      </c>
      <c r="H340" s="2" t="str">
        <f t="shared" si="236"/>
        <v/>
      </c>
      <c r="I340" s="1" t="s">
        <v>527</v>
      </c>
      <c r="J340" s="1" t="s">
        <v>47</v>
      </c>
      <c r="K340" s="1" t="s">
        <v>1467</v>
      </c>
    </row>
    <row r="341" spans="1:11" x14ac:dyDescent="0.2">
      <c r="A341" s="1" t="s">
        <v>1468</v>
      </c>
      <c r="B341" s="1" t="s">
        <v>1469</v>
      </c>
      <c r="C341" s="2" t="str">
        <f t="shared" si="237"/>
        <v>พัทลุง</v>
      </c>
      <c r="D341" s="1" t="s">
        <v>1470</v>
      </c>
      <c r="E341" s="1" t="s">
        <v>22</v>
      </c>
      <c r="F341" s="1" t="s">
        <v>47</v>
      </c>
      <c r="G341" s="2" t="str">
        <f t="shared" ref="G341:H341" si="238">HYPERLINK("https://www.google.com/url?q=http%3A%2F%2Fnull", "")</f>
        <v/>
      </c>
      <c r="H341" s="2" t="str">
        <f t="shared" si="238"/>
        <v/>
      </c>
      <c r="I341" s="1" t="s">
        <v>527</v>
      </c>
      <c r="J341" s="1" t="s">
        <v>47</v>
      </c>
      <c r="K341" s="1" t="s">
        <v>94</v>
      </c>
    </row>
    <row r="342" spans="1:11" x14ac:dyDescent="0.2">
      <c r="A342" s="1" t="s">
        <v>1471</v>
      </c>
      <c r="B342" s="1" t="s">
        <v>1472</v>
      </c>
      <c r="C342" s="2" t="str">
        <f t="shared" si="237"/>
        <v>พัทลุง</v>
      </c>
      <c r="D342" s="1" t="s">
        <v>1470</v>
      </c>
      <c r="E342" s="1" t="s">
        <v>22</v>
      </c>
      <c r="F342" s="1" t="s">
        <v>1446</v>
      </c>
      <c r="G342" s="2" t="str">
        <f>HYPERLINK("https://www.google.com/url?q=https%3A%2F%2Fdrive.google.com%2Fdrive%2Ffolders%2F1DzqLs_EXD9MtuWNpsGaUoKAS6igeci0I%3Fusp%3Ddrive_link", "บรรลุวัตถุประสงค์แล้ว/เสร็จสิ้น")</f>
        <v>บรรลุวัตถุประสงค์แล้ว/เสร็จสิ้น</v>
      </c>
      <c r="H342" s="2" t="str">
        <f t="shared" ref="H342:H344" si="239">HYPERLINK("https://www.google.com/url?q=http%3A%2F%2Fnull", "")</f>
        <v/>
      </c>
      <c r="I342" s="1" t="s">
        <v>1473</v>
      </c>
      <c r="J342" s="1" t="s">
        <v>1474</v>
      </c>
      <c r="K342" s="1" t="s">
        <v>1475</v>
      </c>
    </row>
    <row r="343" spans="1:11" x14ac:dyDescent="0.2">
      <c r="A343" s="1" t="s">
        <v>1476</v>
      </c>
      <c r="B343" s="1" t="s">
        <v>1477</v>
      </c>
      <c r="C343" s="2" t="str">
        <f t="shared" si="237"/>
        <v>พัทลุง</v>
      </c>
      <c r="D343" s="1" t="s">
        <v>1434</v>
      </c>
      <c r="E343" s="1" t="s">
        <v>1478</v>
      </c>
      <c r="F343" s="1" t="s">
        <v>1479</v>
      </c>
      <c r="G343" s="2" t="str">
        <f>HYPERLINK("https://www.google.com/url?q=https%3A%2F%2Fdrive.google.com%2Fdrive%2Ffolders%2F1dzKUNRHvhhMK-u2ED7K42vtCF3Aa0PiL%3Fusp%3Ddrive_link", "สภาพสมบูรณ์")</f>
        <v>สภาพสมบูรณ์</v>
      </c>
      <c r="H343" s="2" t="str">
        <f t="shared" si="239"/>
        <v/>
      </c>
      <c r="I343" s="1" t="s">
        <v>47</v>
      </c>
      <c r="J343" s="1" t="s">
        <v>47</v>
      </c>
      <c r="K343" s="1" t="s">
        <v>1480</v>
      </c>
    </row>
    <row r="344" spans="1:11" x14ac:dyDescent="0.2">
      <c r="A344" s="1" t="s">
        <v>1481</v>
      </c>
      <c r="B344" s="1" t="s">
        <v>1482</v>
      </c>
      <c r="C344" s="2" t="str">
        <f t="shared" si="237"/>
        <v>พัทลุง</v>
      </c>
      <c r="D344" s="1" t="s">
        <v>1470</v>
      </c>
      <c r="E344" s="1" t="s">
        <v>1483</v>
      </c>
      <c r="F344" s="1" t="s">
        <v>1484</v>
      </c>
      <c r="G344" s="2" t="str">
        <f>HYPERLINK("https://www.google.com/url?q=https%3A%2F%2Fdrive.google.com%2Fdrive%2Ffolders%2F1VqkSv_WQh9P40UT6JifK0WuAzRtfe7u3%3Fusp%3Dsharing", "สภาพสมบูรณ์")</f>
        <v>สภาพสมบูรณ์</v>
      </c>
      <c r="H344" s="2" t="str">
        <f t="shared" si="239"/>
        <v/>
      </c>
      <c r="I344" s="1" t="s">
        <v>1474</v>
      </c>
      <c r="J344" s="1" t="s">
        <v>47</v>
      </c>
      <c r="K344" s="1" t="s">
        <v>1485</v>
      </c>
    </row>
    <row r="345" spans="1:11" x14ac:dyDescent="0.2">
      <c r="A345" s="1" t="s">
        <v>1486</v>
      </c>
      <c r="B345" s="1" t="s">
        <v>1487</v>
      </c>
      <c r="C345" s="2" t="str">
        <f t="shared" ref="C345:C354" si="240">HYPERLINK("https://www.google.com/url?q=https%3A%2F%2Fwww.rdpb.go.th%2Frdpb%2FprojectData%2Ffiles%2Fnorthern%2F2567%2F11%25E0%25B8%259E%25E0%25B8%25B4%25E0%25B8%25A9%25E0%25B8%2593%25E0%25B8%25B8%25E0%25B9%2582%25E0%25B8%25A5%25E0%25B8%2581.pdf", "พิษณุโลก")</f>
        <v>พิษณุโลก</v>
      </c>
      <c r="D345" s="1" t="s">
        <v>1488</v>
      </c>
      <c r="E345" s="1" t="s">
        <v>22</v>
      </c>
      <c r="F345" s="1" t="s">
        <v>1489</v>
      </c>
      <c r="G345" s="2" t="str">
        <f t="shared" ref="G345:H345" si="241">HYPERLINK("https://www.google.com/url?q=http%3A%2F%2Fnull", "")</f>
        <v/>
      </c>
      <c r="H345" s="2" t="str">
        <f t="shared" si="241"/>
        <v/>
      </c>
      <c r="I345" s="1" t="s">
        <v>119</v>
      </c>
      <c r="J345" s="1" t="s">
        <v>1490</v>
      </c>
      <c r="K345" s="1" t="s">
        <v>18</v>
      </c>
    </row>
    <row r="346" spans="1:11" x14ac:dyDescent="0.2">
      <c r="A346" s="1" t="s">
        <v>1491</v>
      </c>
      <c r="B346" s="1" t="s">
        <v>1492</v>
      </c>
      <c r="C346" s="2" t="str">
        <f t="shared" si="240"/>
        <v>พิษณุโลก</v>
      </c>
      <c r="D346" s="1" t="s">
        <v>1488</v>
      </c>
      <c r="E346" s="1" t="s">
        <v>22</v>
      </c>
      <c r="F346" s="1" t="s">
        <v>1493</v>
      </c>
      <c r="G346" s="2" t="str">
        <f t="shared" ref="G346:H346" si="242">HYPERLINK("https://www.google.com/url?q=http%3A%2F%2Fnull", "")</f>
        <v/>
      </c>
      <c r="H346" s="2" t="str">
        <f t="shared" si="242"/>
        <v/>
      </c>
      <c r="I346" s="1" t="s">
        <v>119</v>
      </c>
      <c r="J346" s="1" t="s">
        <v>1490</v>
      </c>
      <c r="K346" s="1" t="s">
        <v>18</v>
      </c>
    </row>
    <row r="347" spans="1:11" x14ac:dyDescent="0.2">
      <c r="A347" s="1" t="s">
        <v>1494</v>
      </c>
      <c r="B347" s="1" t="s">
        <v>1495</v>
      </c>
      <c r="C347" s="2" t="str">
        <f t="shared" si="240"/>
        <v>พิษณุโลก</v>
      </c>
      <c r="D347" s="1" t="s">
        <v>1488</v>
      </c>
      <c r="E347" s="1" t="s">
        <v>22</v>
      </c>
      <c r="F347" s="1" t="s">
        <v>1493</v>
      </c>
      <c r="G347" s="2" t="str">
        <f t="shared" ref="G347:H347" si="243">HYPERLINK("https://www.google.com/url?q=http%3A%2F%2Fnull", "")</f>
        <v/>
      </c>
      <c r="H347" s="2" t="str">
        <f t="shared" si="243"/>
        <v/>
      </c>
      <c r="I347" s="1" t="s">
        <v>1496</v>
      </c>
      <c r="J347" s="1" t="s">
        <v>1490</v>
      </c>
      <c r="K347" s="1" t="s">
        <v>18</v>
      </c>
    </row>
    <row r="348" spans="1:11" x14ac:dyDescent="0.2">
      <c r="A348" s="1" t="s">
        <v>1497</v>
      </c>
      <c r="B348" s="1" t="s">
        <v>1498</v>
      </c>
      <c r="C348" s="2" t="str">
        <f t="shared" si="240"/>
        <v>พิษณุโลก</v>
      </c>
      <c r="D348" s="1" t="s">
        <v>1488</v>
      </c>
      <c r="E348" s="1" t="s">
        <v>22</v>
      </c>
      <c r="F348" s="1" t="s">
        <v>1493</v>
      </c>
      <c r="G348" s="2" t="str">
        <f t="shared" ref="G348:H348" si="244">HYPERLINK("https://www.google.com/url?q=http%3A%2F%2Fnull", "")</f>
        <v/>
      </c>
      <c r="H348" s="2" t="str">
        <f t="shared" si="244"/>
        <v/>
      </c>
      <c r="I348" s="1" t="s">
        <v>104</v>
      </c>
      <c r="J348" s="1" t="s">
        <v>1490</v>
      </c>
      <c r="K348" s="1" t="s">
        <v>18</v>
      </c>
    </row>
    <row r="349" spans="1:11" x14ac:dyDescent="0.2">
      <c r="A349" s="1" t="s">
        <v>1499</v>
      </c>
      <c r="B349" s="1" t="s">
        <v>1500</v>
      </c>
      <c r="C349" s="2" t="str">
        <f t="shared" si="240"/>
        <v>พิษณุโลก</v>
      </c>
      <c r="D349" s="1" t="s">
        <v>1488</v>
      </c>
      <c r="E349" s="1" t="s">
        <v>22</v>
      </c>
      <c r="F349" s="1" t="s">
        <v>1501</v>
      </c>
      <c r="G349" s="2" t="str">
        <f t="shared" ref="G349:H349" si="245">HYPERLINK("https://www.google.com/url?q=http%3A%2F%2Fnull", "")</f>
        <v/>
      </c>
      <c r="H349" s="2" t="str">
        <f t="shared" si="245"/>
        <v/>
      </c>
      <c r="I349" s="1" t="s">
        <v>1502</v>
      </c>
      <c r="J349" s="1" t="s">
        <v>47</v>
      </c>
      <c r="K349" s="1" t="s">
        <v>18</v>
      </c>
    </row>
    <row r="350" spans="1:11" x14ac:dyDescent="0.2">
      <c r="A350" s="1" t="s">
        <v>1503</v>
      </c>
      <c r="B350" s="1" t="s">
        <v>1504</v>
      </c>
      <c r="C350" s="2" t="str">
        <f t="shared" si="240"/>
        <v>พิษณุโลก</v>
      </c>
      <c r="D350" s="1" t="s">
        <v>1488</v>
      </c>
      <c r="E350" s="1" t="s">
        <v>22</v>
      </c>
      <c r="F350" s="1" t="s">
        <v>1501</v>
      </c>
      <c r="G350" s="2" t="str">
        <f t="shared" ref="G350:H350" si="246">HYPERLINK("https://www.google.com/url?q=http%3A%2F%2Fnull", "")</f>
        <v/>
      </c>
      <c r="H350" s="2" t="str">
        <f t="shared" si="246"/>
        <v/>
      </c>
      <c r="I350" s="1" t="s">
        <v>104</v>
      </c>
      <c r="J350" s="1" t="s">
        <v>47</v>
      </c>
      <c r="K350" s="1" t="s">
        <v>18</v>
      </c>
    </row>
    <row r="351" spans="1:11" x14ac:dyDescent="0.2">
      <c r="A351" s="1" t="s">
        <v>1505</v>
      </c>
      <c r="B351" s="1" t="s">
        <v>1506</v>
      </c>
      <c r="C351" s="2" t="str">
        <f t="shared" si="240"/>
        <v>พิษณุโลก</v>
      </c>
      <c r="D351" s="1" t="s">
        <v>1488</v>
      </c>
      <c r="E351" s="1" t="s">
        <v>22</v>
      </c>
      <c r="F351" s="1" t="s">
        <v>1507</v>
      </c>
      <c r="G351" s="2" t="str">
        <f t="shared" ref="G351:H351" si="247">HYPERLINK("https://www.google.com/url?q=http%3A%2F%2Fnull", "")</f>
        <v/>
      </c>
      <c r="H351" s="2" t="str">
        <f t="shared" si="247"/>
        <v/>
      </c>
      <c r="I351" s="1" t="s">
        <v>205</v>
      </c>
      <c r="J351" s="1" t="s">
        <v>175</v>
      </c>
      <c r="K351" s="1" t="s">
        <v>18</v>
      </c>
    </row>
    <row r="352" spans="1:11" x14ac:dyDescent="0.2">
      <c r="A352" s="1" t="s">
        <v>1508</v>
      </c>
      <c r="B352" s="1" t="s">
        <v>1509</v>
      </c>
      <c r="C352" s="2" t="str">
        <f t="shared" si="240"/>
        <v>พิษณุโลก</v>
      </c>
      <c r="D352" s="1" t="s">
        <v>1488</v>
      </c>
      <c r="E352" s="1" t="s">
        <v>22</v>
      </c>
      <c r="F352" s="1" t="s">
        <v>1510</v>
      </c>
      <c r="G352" s="2" t="str">
        <f t="shared" ref="G352:H352" si="248">HYPERLINK("https://www.google.com/url?q=http%3A%2F%2Fnull", "")</f>
        <v/>
      </c>
      <c r="H352" s="2" t="str">
        <f t="shared" si="248"/>
        <v/>
      </c>
      <c r="I352" s="1" t="s">
        <v>339</v>
      </c>
      <c r="J352" s="1" t="s">
        <v>47</v>
      </c>
      <c r="K352" s="1" t="s">
        <v>1511</v>
      </c>
    </row>
    <row r="353" spans="1:11" x14ac:dyDescent="0.2">
      <c r="A353" s="1" t="s">
        <v>1512</v>
      </c>
      <c r="B353" s="1" t="s">
        <v>1513</v>
      </c>
      <c r="C353" s="2" t="str">
        <f t="shared" si="240"/>
        <v>พิษณุโลก</v>
      </c>
      <c r="D353" s="1" t="s">
        <v>1514</v>
      </c>
      <c r="E353" s="1" t="s">
        <v>22</v>
      </c>
      <c r="F353" s="1" t="s">
        <v>938</v>
      </c>
      <c r="G353" s="2" t="str">
        <f t="shared" ref="G353:H353" si="249">HYPERLINK("https://www.google.com/url?q=http%3A%2F%2Fnull", "")</f>
        <v/>
      </c>
      <c r="H353" s="2" t="str">
        <f t="shared" si="249"/>
        <v/>
      </c>
      <c r="I353" s="1" t="s">
        <v>1515</v>
      </c>
      <c r="J353" s="1" t="s">
        <v>1516</v>
      </c>
      <c r="K353" s="1" t="s">
        <v>1517</v>
      </c>
    </row>
    <row r="354" spans="1:11" x14ac:dyDescent="0.2">
      <c r="A354" s="1" t="s">
        <v>1518</v>
      </c>
      <c r="B354" s="1" t="s">
        <v>1519</v>
      </c>
      <c r="C354" s="2" t="str">
        <f t="shared" si="240"/>
        <v>พิษณุโลก</v>
      </c>
      <c r="D354" s="1" t="s">
        <v>1514</v>
      </c>
      <c r="E354" s="1" t="s">
        <v>22</v>
      </c>
      <c r="F354" s="3" t="s">
        <v>1520</v>
      </c>
      <c r="G354" s="2" t="str">
        <f t="shared" ref="G354:H354" si="250">HYPERLINK("https://www.google.com/url?q=http%3A%2F%2Fnull", "")</f>
        <v/>
      </c>
      <c r="H354" s="2" t="str">
        <f t="shared" si="250"/>
        <v/>
      </c>
      <c r="I354" s="1" t="s">
        <v>1521</v>
      </c>
      <c r="J354" s="1" t="s">
        <v>1522</v>
      </c>
      <c r="K354" s="1" t="s">
        <v>94</v>
      </c>
    </row>
    <row r="355" spans="1:11" x14ac:dyDescent="0.2">
      <c r="A355" s="1" t="s">
        <v>1523</v>
      </c>
      <c r="B355" s="1" t="s">
        <v>1524</v>
      </c>
      <c r="C355" s="2" t="str">
        <f t="shared" ref="C355:C363" si="251">HYPERLINK("https://www.google.com/url?q=https%3A%2F%2Fwww.rdpb.go.th%2Frdpb%2FprojectData%2Ffiles%2Fnorth_eastern%2F2567%2F8%25E0%25B8%25A1%25E0%25B8%25AB%25E0%25B8%25B2%25E0%25B8%25AA%25E0%25B8%25B2%25E0%25B8%25A3%25E0%25B8%2584%25E0%25B8%25B2%25E0%25B8%25A1.pdf", "มหาสารคาม")</f>
        <v>มหาสารคาม</v>
      </c>
      <c r="D355" s="1" t="s">
        <v>1525</v>
      </c>
      <c r="E355" s="1" t="s">
        <v>22</v>
      </c>
      <c r="F355" s="1" t="s">
        <v>1526</v>
      </c>
      <c r="G355" s="2" t="str">
        <f>HYPERLINK("https://www.google.com/url?q=https%3A%2F%2Fdrive.google.com%2Ffile%2Fd%2F1qAhMbn2Nc6bakvk5M3Erdr9poHhKBA1O%2Fview%3Fusp%3Ddrive_link", "สภาพสมบูรณ์")</f>
        <v>สภาพสมบูรณ์</v>
      </c>
      <c r="H355" s="2" t="str">
        <f t="shared" ref="H355:H363" si="252">HYPERLINK("https://www.google.com/url?q=http%3A%2F%2Fnull", "")</f>
        <v/>
      </c>
      <c r="I355" s="1" t="s">
        <v>1527</v>
      </c>
      <c r="J355" s="1" t="s">
        <v>47</v>
      </c>
      <c r="K355" s="1" t="s">
        <v>18</v>
      </c>
    </row>
    <row r="356" spans="1:11" x14ac:dyDescent="0.2">
      <c r="A356" s="1" t="s">
        <v>1528</v>
      </c>
      <c r="B356" s="1" t="s">
        <v>1529</v>
      </c>
      <c r="C356" s="2" t="str">
        <f t="shared" si="251"/>
        <v>มหาสารคาม</v>
      </c>
      <c r="D356" s="1" t="s">
        <v>1530</v>
      </c>
      <c r="E356" s="1" t="s">
        <v>22</v>
      </c>
      <c r="F356" s="1" t="s">
        <v>1531</v>
      </c>
      <c r="G356" s="2" t="str">
        <f>HYPERLINK("https://www.google.com/url?q=https%3A%2F%2Fdrive.google.com%2Ffile%2Fd%2F1rjiTFlxymz6b06FE-F5TSi_LzJqc7hK5%2Fview%3Fusp%3Ddrive_link", "สภาพสมบูรณ์")</f>
        <v>สภาพสมบูรณ์</v>
      </c>
      <c r="H356" s="2" t="str">
        <f t="shared" si="252"/>
        <v/>
      </c>
      <c r="I356" s="1" t="s">
        <v>1532</v>
      </c>
      <c r="J356" s="1" t="s">
        <v>47</v>
      </c>
      <c r="K356" s="1" t="s">
        <v>18</v>
      </c>
    </row>
    <row r="357" spans="1:11" x14ac:dyDescent="0.2">
      <c r="A357" s="1" t="s">
        <v>1533</v>
      </c>
      <c r="B357" s="1" t="s">
        <v>1534</v>
      </c>
      <c r="C357" s="2" t="str">
        <f t="shared" si="251"/>
        <v>มหาสารคาม</v>
      </c>
      <c r="D357" s="1" t="s">
        <v>1530</v>
      </c>
      <c r="E357" s="1" t="s">
        <v>22</v>
      </c>
      <c r="F357" s="1" t="s">
        <v>1531</v>
      </c>
      <c r="G357" s="2" t="str">
        <f>HYPERLINK("https://www.google.com/url?q=https%3A%2F%2Fdrive.google.com%2Ffile%2Fd%2F182eVrXK9Z732_2szDzZAEpvO4S2dSFzD%2Fview%3Fusp%3Ddrive_link", "สภาพสมบูรณ์")</f>
        <v>สภาพสมบูรณ์</v>
      </c>
      <c r="H357" s="2" t="str">
        <f t="shared" si="252"/>
        <v/>
      </c>
      <c r="I357" s="1" t="s">
        <v>1535</v>
      </c>
      <c r="J357" s="1" t="s">
        <v>47</v>
      </c>
      <c r="K357" s="1" t="s">
        <v>18</v>
      </c>
    </row>
    <row r="358" spans="1:11" x14ac:dyDescent="0.2">
      <c r="A358" s="1" t="s">
        <v>1536</v>
      </c>
      <c r="B358" s="1" t="s">
        <v>1537</v>
      </c>
      <c r="C358" s="2" t="str">
        <f t="shared" si="251"/>
        <v>มหาสารคาม</v>
      </c>
      <c r="D358" s="1" t="s">
        <v>1530</v>
      </c>
      <c r="E358" s="1" t="s">
        <v>22</v>
      </c>
      <c r="F358" s="1" t="s">
        <v>1531</v>
      </c>
      <c r="G358" s="2" t="str">
        <f>HYPERLINK("https://www.google.com/url?q=https%3A%2F%2Fdrive.google.com%2Ffile%2Fd%2F1m1PYMC8FEwWWLuN19tUsYmXna6PybhFw%2Fview%3Fusp%3Ddrive_link", "สภาพสมบูรณ์")</f>
        <v>สภาพสมบูรณ์</v>
      </c>
      <c r="H358" s="2" t="str">
        <f t="shared" si="252"/>
        <v/>
      </c>
      <c r="I358" s="1" t="s">
        <v>1538</v>
      </c>
      <c r="J358" s="1" t="s">
        <v>47</v>
      </c>
      <c r="K358" s="1" t="s">
        <v>18</v>
      </c>
    </row>
    <row r="359" spans="1:11" x14ac:dyDescent="0.2">
      <c r="A359" s="1" t="s">
        <v>1539</v>
      </c>
      <c r="B359" s="1" t="s">
        <v>1540</v>
      </c>
      <c r="C359" s="2" t="str">
        <f t="shared" si="251"/>
        <v>มหาสารคาม</v>
      </c>
      <c r="D359" s="1" t="s">
        <v>1530</v>
      </c>
      <c r="E359" s="1" t="s">
        <v>22</v>
      </c>
      <c r="F359" s="1" t="s">
        <v>1531</v>
      </c>
      <c r="G359" s="2" t="str">
        <f>HYPERLINK("https://www.google.com/url?q=https%3A%2F%2Fdrive.google.com%2Ffile%2Fd%2F1nO7LrklIj_0F_MMDhHm1iJb28t_6kCcL%2Fview%3Fusp%3Ddrive_link", "สภาพสมบูรณ์")</f>
        <v>สภาพสมบูรณ์</v>
      </c>
      <c r="H359" s="2" t="str">
        <f t="shared" si="252"/>
        <v/>
      </c>
      <c r="I359" s="1" t="s">
        <v>1541</v>
      </c>
      <c r="J359" s="1" t="s">
        <v>47</v>
      </c>
      <c r="K359" s="1" t="s">
        <v>18</v>
      </c>
    </row>
    <row r="360" spans="1:11" x14ac:dyDescent="0.2">
      <c r="A360" s="1" t="s">
        <v>1542</v>
      </c>
      <c r="B360" s="1" t="s">
        <v>1543</v>
      </c>
      <c r="C360" s="2" t="str">
        <f t="shared" si="251"/>
        <v>มหาสารคาม</v>
      </c>
      <c r="D360" s="1" t="s">
        <v>1530</v>
      </c>
      <c r="E360" s="1" t="s">
        <v>22</v>
      </c>
      <c r="F360" s="1" t="s">
        <v>1544</v>
      </c>
      <c r="G360" s="2" t="str">
        <f>HYPERLINK("https://www.google.com/url?q=https%3A%2F%2Fdrive.google.com%2Ffile%2Fd%2F1QYuUDycRocl6qJ4mSJz-G85R3h638UAW%2Fview%3Fusp%3Ddrive_link", "ดำเนินงานต่อเนื่อง (รายปี)")</f>
        <v>ดำเนินงานต่อเนื่อง (รายปี)</v>
      </c>
      <c r="H360" s="2" t="str">
        <f t="shared" si="252"/>
        <v/>
      </c>
      <c r="I360" s="1" t="s">
        <v>1545</v>
      </c>
      <c r="J360" s="1" t="s">
        <v>47</v>
      </c>
      <c r="K360" s="1" t="s">
        <v>1546</v>
      </c>
    </row>
    <row r="361" spans="1:11" x14ac:dyDescent="0.2">
      <c r="A361" s="1" t="s">
        <v>1547</v>
      </c>
      <c r="B361" s="1" t="s">
        <v>1548</v>
      </c>
      <c r="C361" s="2" t="str">
        <f t="shared" si="251"/>
        <v>มหาสารคาม</v>
      </c>
      <c r="D361" s="1" t="s">
        <v>1549</v>
      </c>
      <c r="E361" s="1" t="s">
        <v>22</v>
      </c>
      <c r="F361" s="1" t="s">
        <v>1550</v>
      </c>
      <c r="G361" s="2" t="str">
        <f>HYPERLINK("https://www.google.com/url?q=https%3A%2F%2Fdrive.google.com%2Ffile%2Fd%2F1diZwUENegLneecaJhTlBRWnKj2PbAJnH%2Fview%3Fusp%3Ddrive_link", "ดำเนินงานต่อเนื่อง (รายปี)")</f>
        <v>ดำเนินงานต่อเนื่อง (รายปี)</v>
      </c>
      <c r="H361" s="2" t="str">
        <f t="shared" si="252"/>
        <v/>
      </c>
      <c r="I361" s="1" t="s">
        <v>1551</v>
      </c>
      <c r="J361" s="1" t="s">
        <v>47</v>
      </c>
      <c r="K361" s="1" t="s">
        <v>1546</v>
      </c>
    </row>
    <row r="362" spans="1:11" x14ac:dyDescent="0.2">
      <c r="A362" s="1" t="s">
        <v>1552</v>
      </c>
      <c r="B362" s="1" t="s">
        <v>1553</v>
      </c>
      <c r="C362" s="2" t="str">
        <f t="shared" si="251"/>
        <v>มหาสารคาม</v>
      </c>
      <c r="D362" s="1" t="s">
        <v>1554</v>
      </c>
      <c r="E362" s="1" t="s">
        <v>22</v>
      </c>
      <c r="F362" s="1" t="s">
        <v>1555</v>
      </c>
      <c r="G362" s="2" t="str">
        <f>HYPERLINK("https://www.google.com/url?q=https%3A%2F%2Fdrive.google.com%2Ffile%2Fd%2F1Wi5susBbYYpYN2ZoNsUF757v-KHlfzq5%2Fview%3Fusp%3Ddrive_link", "ดำเนินงานต่อเนื่อง (รายปี)")</f>
        <v>ดำเนินงานต่อเนื่อง (รายปี)</v>
      </c>
      <c r="H362" s="2" t="str">
        <f t="shared" si="252"/>
        <v/>
      </c>
      <c r="I362" s="1" t="s">
        <v>1556</v>
      </c>
      <c r="J362" s="1" t="s">
        <v>47</v>
      </c>
      <c r="K362" s="1" t="s">
        <v>1557</v>
      </c>
    </row>
    <row r="363" spans="1:11" x14ac:dyDescent="0.2">
      <c r="A363" s="1" t="s">
        <v>1558</v>
      </c>
      <c r="B363" s="1" t="s">
        <v>1559</v>
      </c>
      <c r="C363" s="2" t="str">
        <f t="shared" si="251"/>
        <v>มหาสารคาม</v>
      </c>
      <c r="D363" s="1" t="s">
        <v>1554</v>
      </c>
      <c r="E363" s="1" t="s">
        <v>22</v>
      </c>
      <c r="F363" s="1" t="s">
        <v>1560</v>
      </c>
      <c r="G363" s="2" t="str">
        <f>HYPERLINK("https://www.google.com/url?q=https%3A%2F%2Fdrive.google.com%2Ffile%2Fd%2F13Jr-j6V37tBUkyWeVBRCBrb-jVfhscb3%2Fview%3Fusp%3Ddrive_link", "ดำเนินงานต่อเนื่อง (รายปี)")</f>
        <v>ดำเนินงานต่อเนื่อง (รายปี)</v>
      </c>
      <c r="H363" s="2" t="str">
        <f t="shared" si="252"/>
        <v/>
      </c>
      <c r="I363" s="1" t="s">
        <v>1561</v>
      </c>
      <c r="J363" s="1" t="s">
        <v>47</v>
      </c>
      <c r="K363" s="1" t="s">
        <v>1562</v>
      </c>
    </row>
    <row r="364" spans="1:11" x14ac:dyDescent="0.2">
      <c r="A364" s="1" t="s">
        <v>1563</v>
      </c>
      <c r="B364" s="1" t="s">
        <v>1564</v>
      </c>
      <c r="C364" s="2" t="str">
        <f t="shared" ref="C364:C377" si="253">HYPERLINK("https://www.google.com/url?q=https%3A%2F%2Fwww.rdpb.go.th%2Frdpb%2FprojectData%2Ffiles%2Fnorth_eastern%2F2567%2F9%25E0%25B8%25A1%25E0%25B8%25B8%25E0%25B8%2581%25E0%25B8%2594%25E0%25B8%25B2%25E0%25B8%25AB%25E0%25B8%25B2%25E0%25B8%25A3.pdf", "มุกดาหาร")</f>
        <v>มุกดาหาร</v>
      </c>
      <c r="D364" s="1" t="s">
        <v>1565</v>
      </c>
      <c r="E364" s="1" t="s">
        <v>22</v>
      </c>
      <c r="F364" s="1" t="s">
        <v>1566</v>
      </c>
      <c r="G364" s="2" t="str">
        <f t="shared" ref="G364:H364" si="254">HYPERLINK("https://www.google.com/url?q=http%3A%2F%2Fnull", "")</f>
        <v/>
      </c>
      <c r="H364" s="2" t="str">
        <f t="shared" si="254"/>
        <v/>
      </c>
      <c r="I364" s="1" t="s">
        <v>47</v>
      </c>
      <c r="J364" s="1" t="s">
        <v>1567</v>
      </c>
      <c r="K364" s="1" t="s">
        <v>1568</v>
      </c>
    </row>
    <row r="365" spans="1:11" x14ac:dyDescent="0.2">
      <c r="A365" s="1" t="s">
        <v>1569</v>
      </c>
      <c r="B365" s="1" t="s">
        <v>1570</v>
      </c>
      <c r="C365" s="2" t="str">
        <f t="shared" si="253"/>
        <v>มุกดาหาร</v>
      </c>
      <c r="D365" s="1" t="s">
        <v>1565</v>
      </c>
      <c r="E365" s="1" t="s">
        <v>22</v>
      </c>
      <c r="F365" s="1" t="s">
        <v>1571</v>
      </c>
      <c r="G365" s="2" t="str">
        <f>HYPERLINK("https://www.google.com/url?q=https%3A%2F%2Fdrive.google.com%2Ffile%2Fd%2F1pWxCTYuOgcNw-UppjFiLjv3F9hvQpCM1%2Fview%3Fusp%3Dsharing", "สภาพสมบูรณ์")</f>
        <v>สภาพสมบูรณ์</v>
      </c>
      <c r="H365" s="2" t="str">
        <f t="shared" ref="H365:H371" si="255">HYPERLINK("https://www.google.com/url?q=http%3A%2F%2Fnull", "")</f>
        <v/>
      </c>
      <c r="I365" s="1" t="s">
        <v>104</v>
      </c>
      <c r="J365" s="1" t="s">
        <v>1572</v>
      </c>
      <c r="K365" s="1" t="s">
        <v>18</v>
      </c>
    </row>
    <row r="366" spans="1:11" x14ac:dyDescent="0.2">
      <c r="A366" s="1" t="s">
        <v>1573</v>
      </c>
      <c r="B366" s="1" t="s">
        <v>1574</v>
      </c>
      <c r="C366" s="2" t="str">
        <f t="shared" si="253"/>
        <v>มุกดาหาร</v>
      </c>
      <c r="D366" s="1" t="s">
        <v>1565</v>
      </c>
      <c r="E366" s="1" t="s">
        <v>22</v>
      </c>
      <c r="F366" s="1" t="s">
        <v>1575</v>
      </c>
      <c r="G366" s="2" t="str">
        <f>HYPERLINK("https://www.google.com/url?q=https%3A%2F%2Fdrive.google.com%2Ffile%2Fd%2F1iTqP2HUA7apnfUrwl4NIFLX1_Q53Kksm%2Fview%3Fusp%3Dsharing", "สภาพสมบูรณ์")</f>
        <v>สภาพสมบูรณ์</v>
      </c>
      <c r="H366" s="2" t="str">
        <f t="shared" si="255"/>
        <v/>
      </c>
      <c r="I366" s="1" t="s">
        <v>1576</v>
      </c>
      <c r="J366" s="1" t="s">
        <v>1577</v>
      </c>
      <c r="K366" s="1" t="s">
        <v>18</v>
      </c>
    </row>
    <row r="367" spans="1:11" x14ac:dyDescent="0.2">
      <c r="A367" s="1" t="s">
        <v>1578</v>
      </c>
      <c r="B367" s="1" t="s">
        <v>1579</v>
      </c>
      <c r="C367" s="2" t="str">
        <f t="shared" si="253"/>
        <v>มุกดาหาร</v>
      </c>
      <c r="D367" s="1" t="s">
        <v>1565</v>
      </c>
      <c r="E367" s="1" t="s">
        <v>22</v>
      </c>
      <c r="F367" s="1" t="s">
        <v>1580</v>
      </c>
      <c r="G367" s="2" t="str">
        <f>HYPERLINK("https://www.google.com/url?q=https%3A%2F%2Fdrive.google.com%2Ffile%2Fd%2F18IU1xi9XdcnliG-BLisCBt7-qO9PbOZC%2Fview%3Fusp%3Dsharing", "สภาพสมบูรณ์")</f>
        <v>สภาพสมบูรณ์</v>
      </c>
      <c r="H367" s="2" t="str">
        <f t="shared" si="255"/>
        <v/>
      </c>
      <c r="I367" s="1" t="s">
        <v>47</v>
      </c>
      <c r="J367" s="1" t="s">
        <v>1581</v>
      </c>
      <c r="K367" s="1" t="s">
        <v>18</v>
      </c>
    </row>
    <row r="368" spans="1:11" x14ac:dyDescent="0.2">
      <c r="A368" s="1" t="s">
        <v>1582</v>
      </c>
      <c r="B368" s="1" t="s">
        <v>1583</v>
      </c>
      <c r="C368" s="2" t="str">
        <f t="shared" si="253"/>
        <v>มุกดาหาร</v>
      </c>
      <c r="D368" s="1" t="s">
        <v>358</v>
      </c>
      <c r="E368" s="1" t="s">
        <v>22</v>
      </c>
      <c r="F368" s="1" t="s">
        <v>1584</v>
      </c>
      <c r="G368" s="2" t="str">
        <f>HYPERLINK("https://www.google.com/url?q=https%3A%2F%2Fdrive.google.com%2Ffile%2Fd%2F1X3YU9030ydIEmSTwHs4RsVPoxefRbqly%2Fview%3Fusp%3Dsharing", "สภาพสมบูรณ์")</f>
        <v>สภาพสมบูรณ์</v>
      </c>
      <c r="H368" s="2" t="str">
        <f t="shared" si="255"/>
        <v/>
      </c>
      <c r="I368" s="1" t="s">
        <v>104</v>
      </c>
      <c r="J368" s="1" t="s">
        <v>1585</v>
      </c>
      <c r="K368" s="1" t="s">
        <v>18</v>
      </c>
    </row>
    <row r="369" spans="1:11" x14ac:dyDescent="0.2">
      <c r="A369" s="1" t="s">
        <v>1586</v>
      </c>
      <c r="B369" s="1" t="s">
        <v>1587</v>
      </c>
      <c r="C369" s="2" t="str">
        <f t="shared" si="253"/>
        <v>มุกดาหาร</v>
      </c>
      <c r="D369" s="1" t="s">
        <v>1588</v>
      </c>
      <c r="E369" s="1" t="s">
        <v>22</v>
      </c>
      <c r="F369" s="1" t="s">
        <v>1589</v>
      </c>
      <c r="G369" s="2" t="str">
        <f>HYPERLINK("https://www.google.com/url?q=https%3A%2F%2Fdrive.google.com%2Ffile%2Fd%2F1Qz5LR1GXXZWxaNDy3ZsH5XyCzyz92-yW%2Fview%3Fusp%3Dsharing", "สภาพสมบูรณ์")</f>
        <v>สภาพสมบูรณ์</v>
      </c>
      <c r="H369" s="2" t="str">
        <f t="shared" si="255"/>
        <v/>
      </c>
      <c r="I369" s="1" t="s">
        <v>1590</v>
      </c>
      <c r="J369" s="1" t="s">
        <v>47</v>
      </c>
      <c r="K369" s="1" t="s">
        <v>1591</v>
      </c>
    </row>
    <row r="370" spans="1:11" x14ac:dyDescent="0.2">
      <c r="A370" s="1" t="s">
        <v>1592</v>
      </c>
      <c r="B370" s="1" t="s">
        <v>1593</v>
      </c>
      <c r="C370" s="2" t="str">
        <f t="shared" si="253"/>
        <v>มุกดาหาร</v>
      </c>
      <c r="D370" s="1" t="s">
        <v>1588</v>
      </c>
      <c r="E370" s="1" t="s">
        <v>22</v>
      </c>
      <c r="F370" s="1" t="s">
        <v>1594</v>
      </c>
      <c r="G370" s="2" t="str">
        <f>HYPERLINK("https://www.google.com/url?q=https%3A%2F%2Fdrive.google.com%2Ffile%2Fd%2F1_a6pmekJUqrT02S03STZjfARrrDXmexx%2Fview%3Fusp%3Dsharing", "สภาพสมบูรณ์")</f>
        <v>สภาพสมบูรณ์</v>
      </c>
      <c r="H370" s="2" t="str">
        <f t="shared" si="255"/>
        <v/>
      </c>
      <c r="I370" s="1" t="s">
        <v>1595</v>
      </c>
      <c r="J370" s="1" t="s">
        <v>1596</v>
      </c>
      <c r="K370" s="1" t="s">
        <v>1597</v>
      </c>
    </row>
    <row r="371" spans="1:11" x14ac:dyDescent="0.2">
      <c r="A371" s="1" t="s">
        <v>1598</v>
      </c>
      <c r="B371" s="1" t="s">
        <v>1599</v>
      </c>
      <c r="C371" s="2" t="str">
        <f t="shared" si="253"/>
        <v>มุกดาหาร</v>
      </c>
      <c r="D371" s="1" t="s">
        <v>1565</v>
      </c>
      <c r="E371" s="1" t="s">
        <v>22</v>
      </c>
      <c r="F371" s="1" t="s">
        <v>1580</v>
      </c>
      <c r="G371" s="2" t="str">
        <f>HYPERLINK("https://www.google.com/url?q=https%3A%2F%2Fdrive.google.com%2Ffile%2Fd%2F1tgpmSYtskCJQi7snmCh30X57YrFpLMnt%2Fview%3Fusp%3Dsharing", "สภาพสมบูรณ์")</f>
        <v>สภาพสมบูรณ์</v>
      </c>
      <c r="H371" s="2" t="str">
        <f t="shared" si="255"/>
        <v/>
      </c>
      <c r="I371" s="1" t="s">
        <v>1600</v>
      </c>
      <c r="J371" s="1" t="s">
        <v>1601</v>
      </c>
      <c r="K371" s="1" t="s">
        <v>345</v>
      </c>
    </row>
    <row r="372" spans="1:11" x14ac:dyDescent="0.2">
      <c r="A372" s="1" t="s">
        <v>1602</v>
      </c>
      <c r="B372" s="1" t="s">
        <v>1603</v>
      </c>
      <c r="C372" s="2" t="str">
        <f t="shared" si="253"/>
        <v>มุกดาหาร</v>
      </c>
      <c r="D372" s="1" t="s">
        <v>1565</v>
      </c>
      <c r="E372" s="1" t="s">
        <v>22</v>
      </c>
      <c r="F372" s="1" t="s">
        <v>1580</v>
      </c>
      <c r="G372" s="2" t="str">
        <f t="shared" ref="G372:H372" si="256">HYPERLINK("https://www.google.com/url?q=http%3A%2F%2Fnull", "")</f>
        <v/>
      </c>
      <c r="H372" s="2" t="str">
        <f t="shared" si="256"/>
        <v/>
      </c>
      <c r="I372" s="1" t="s">
        <v>1604</v>
      </c>
      <c r="J372" s="1" t="s">
        <v>1605</v>
      </c>
      <c r="K372" s="1" t="s">
        <v>1606</v>
      </c>
    </row>
    <row r="373" spans="1:11" x14ac:dyDescent="0.2">
      <c r="A373" s="1" t="s">
        <v>1607</v>
      </c>
      <c r="B373" s="1" t="s">
        <v>1608</v>
      </c>
      <c r="C373" s="2" t="str">
        <f t="shared" si="253"/>
        <v>มุกดาหาร</v>
      </c>
      <c r="D373" s="1" t="s">
        <v>47</v>
      </c>
      <c r="E373" s="1" t="s">
        <v>22</v>
      </c>
      <c r="F373" s="1" t="s">
        <v>1580</v>
      </c>
      <c r="G373" s="2" t="str">
        <f t="shared" ref="G373:H373" si="257">HYPERLINK("https://www.google.com/url?q=http%3A%2F%2Fnull", "")</f>
        <v/>
      </c>
      <c r="H373" s="2" t="str">
        <f t="shared" si="257"/>
        <v/>
      </c>
      <c r="I373" s="1" t="s">
        <v>1609</v>
      </c>
      <c r="J373" s="1" t="s">
        <v>47</v>
      </c>
      <c r="K373" s="1" t="s">
        <v>1606</v>
      </c>
    </row>
    <row r="374" spans="1:11" x14ac:dyDescent="0.2">
      <c r="A374" s="1" t="s">
        <v>1610</v>
      </c>
      <c r="B374" s="1" t="s">
        <v>1611</v>
      </c>
      <c r="C374" s="2" t="str">
        <f t="shared" si="253"/>
        <v>มุกดาหาร</v>
      </c>
      <c r="D374" s="1" t="s">
        <v>1588</v>
      </c>
      <c r="E374" s="1" t="s">
        <v>22</v>
      </c>
      <c r="F374" s="1" t="s">
        <v>1612</v>
      </c>
      <c r="G374" s="2" t="str">
        <f>HYPERLINK("https://www.google.com/url?q=https%3A%2F%2Fdrive.google.com%2Ffile%2Fd%2F1w51Z3w_mtQzsRIY5nqznE1XiSfP3awD9%2Fview%3Fusp%3Dsharing", "สภาพสมบูรณ์")</f>
        <v>สภาพสมบูรณ์</v>
      </c>
      <c r="H374" s="2" t="str">
        <f t="shared" ref="H374:H375" si="258">HYPERLINK("https://www.google.com/url?q=http%3A%2F%2Fnull", "")</f>
        <v/>
      </c>
      <c r="I374" s="1" t="s">
        <v>1613</v>
      </c>
      <c r="J374" s="1" t="s">
        <v>47</v>
      </c>
      <c r="K374" s="1" t="s">
        <v>1614</v>
      </c>
    </row>
    <row r="375" spans="1:11" x14ac:dyDescent="0.2">
      <c r="A375" s="1" t="s">
        <v>1615</v>
      </c>
      <c r="B375" s="1" t="s">
        <v>1616</v>
      </c>
      <c r="C375" s="2" t="str">
        <f t="shared" si="253"/>
        <v>มุกดาหาร</v>
      </c>
      <c r="D375" s="1" t="s">
        <v>1565</v>
      </c>
      <c r="E375" s="1" t="s">
        <v>22</v>
      </c>
      <c r="F375" s="1" t="s">
        <v>47</v>
      </c>
      <c r="G375" s="2" t="str">
        <f>HYPERLINK("https://www.google.com/url?q=https%3A%2F%2Fdrive.google.com%2Ffile%2Fd%2F1XWoUrOgFsClchrE5j-GGODf6yt2NRP_c%2Fview%3Fusp%3Dsharing", "สภาพชำรุด")</f>
        <v>สภาพชำรุด</v>
      </c>
      <c r="H375" s="2" t="str">
        <f t="shared" si="258"/>
        <v/>
      </c>
      <c r="I375" s="1" t="s">
        <v>1617</v>
      </c>
      <c r="J375" s="1" t="s">
        <v>47</v>
      </c>
      <c r="K375" s="1" t="s">
        <v>91</v>
      </c>
    </row>
    <row r="376" spans="1:11" x14ac:dyDescent="0.2">
      <c r="A376" s="1" t="s">
        <v>1618</v>
      </c>
      <c r="B376" s="1" t="s">
        <v>1619</v>
      </c>
      <c r="C376" s="2" t="str">
        <f t="shared" si="253"/>
        <v>มุกดาหาร</v>
      </c>
      <c r="D376" s="1" t="s">
        <v>1565</v>
      </c>
      <c r="E376" s="1" t="s">
        <v>22</v>
      </c>
      <c r="F376" s="1" t="s">
        <v>47</v>
      </c>
      <c r="G376" s="2" t="str">
        <f t="shared" ref="G376:H376" si="259">HYPERLINK("https://www.google.com/url?q=http%3A%2F%2Fnull", "")</f>
        <v/>
      </c>
      <c r="H376" s="2" t="str">
        <f t="shared" si="259"/>
        <v/>
      </c>
      <c r="I376" s="1" t="s">
        <v>1620</v>
      </c>
      <c r="J376" s="1" t="s">
        <v>47</v>
      </c>
      <c r="K376" s="1" t="s">
        <v>94</v>
      </c>
    </row>
    <row r="377" spans="1:11" x14ac:dyDescent="0.2">
      <c r="A377" s="1" t="s">
        <v>1621</v>
      </c>
      <c r="B377" s="1" t="s">
        <v>1622</v>
      </c>
      <c r="C377" s="2" t="str">
        <f t="shared" si="253"/>
        <v>มุกดาหาร</v>
      </c>
      <c r="D377" s="1" t="s">
        <v>1565</v>
      </c>
      <c r="E377" s="1" t="s">
        <v>22</v>
      </c>
      <c r="F377" s="1" t="s">
        <v>47</v>
      </c>
      <c r="G377" s="2" t="str">
        <f t="shared" ref="G377:H377" si="260">HYPERLINK("https://www.google.com/url?q=http%3A%2F%2Fnull", "")</f>
        <v/>
      </c>
      <c r="H377" s="2" t="str">
        <f t="shared" si="260"/>
        <v/>
      </c>
      <c r="I377" s="1" t="s">
        <v>1620</v>
      </c>
      <c r="J377" s="1" t="s">
        <v>47</v>
      </c>
      <c r="K377" s="1" t="s">
        <v>94</v>
      </c>
    </row>
    <row r="378" spans="1:11" x14ac:dyDescent="0.2">
      <c r="A378" s="1" t="s">
        <v>1623</v>
      </c>
      <c r="B378" s="1" t="s">
        <v>1624</v>
      </c>
      <c r="C378" s="2" t="str">
        <f t="shared" ref="C378:C391" si="261">HYPERLINK("https://www.google.com/url?q=https%3A%2F%2Fwww.rdpb.go.th%2Frdpb%2FprojectData%2Ffiles%2Fsouth%2F2567%2F10%25E0%25B8%25A2%25E0%25B8%25B0%25E0%25B8%25A5%25E0%25B8%25B2.pdf", "ยะลา")</f>
        <v>ยะลา</v>
      </c>
      <c r="D378" s="1" t="s">
        <v>1625</v>
      </c>
      <c r="E378" s="1" t="s">
        <v>22</v>
      </c>
      <c r="F378" s="1" t="s">
        <v>1626</v>
      </c>
      <c r="G378" s="2" t="str">
        <f>HYPERLINK("https://www.google.com/url?q=https%3A%2F%2Fdrive.google.com%2Ffile%2Fd%2F1tJvf6cCjFImLHVKsvOeG7K56TOYAdjDa%2Fview%3Fusp%3Dsharing", "สภาพสมบูรณ์")</f>
        <v>สภาพสมบูรณ์</v>
      </c>
      <c r="H378" s="2" t="str">
        <f t="shared" ref="H378:H397" si="262">HYPERLINK("https://www.google.com/url?q=http%3A%2F%2Fnull", "")</f>
        <v/>
      </c>
      <c r="I378" s="1" t="s">
        <v>1627</v>
      </c>
      <c r="J378" s="1" t="s">
        <v>1628</v>
      </c>
      <c r="K378" s="1" t="s">
        <v>18</v>
      </c>
    </row>
    <row r="379" spans="1:11" x14ac:dyDescent="0.2">
      <c r="A379" s="1" t="s">
        <v>1629</v>
      </c>
      <c r="B379" s="1" t="s">
        <v>1630</v>
      </c>
      <c r="C379" s="2" t="str">
        <f t="shared" si="261"/>
        <v>ยะลา</v>
      </c>
      <c r="D379" s="1" t="s">
        <v>1625</v>
      </c>
      <c r="E379" s="1" t="s">
        <v>22</v>
      </c>
      <c r="F379" s="1" t="s">
        <v>1631</v>
      </c>
      <c r="G379" s="2" t="str">
        <f>HYPERLINK("https://www.google.com/url?q=https%3A%2F%2Fdrive.google.com%2Ffile%2Fd%2F1BGCOfaZCS4T-vqCutkwE2mYPvdkef0vf%2Fview%3Fusp%3Dsharing", "สภาพสมบูรณ์")</f>
        <v>สภาพสมบูรณ์</v>
      </c>
      <c r="H379" s="2" t="str">
        <f t="shared" si="262"/>
        <v/>
      </c>
      <c r="I379" s="1" t="s">
        <v>1632</v>
      </c>
      <c r="J379" s="1" t="s">
        <v>1633</v>
      </c>
      <c r="K379" s="1" t="s">
        <v>18</v>
      </c>
    </row>
    <row r="380" spans="1:11" x14ac:dyDescent="0.2">
      <c r="A380" s="1" t="s">
        <v>1634</v>
      </c>
      <c r="B380" s="1" t="s">
        <v>1635</v>
      </c>
      <c r="C380" s="2" t="str">
        <f t="shared" si="261"/>
        <v>ยะลา</v>
      </c>
      <c r="D380" s="1" t="s">
        <v>1636</v>
      </c>
      <c r="E380" s="1" t="s">
        <v>22</v>
      </c>
      <c r="F380" s="1" t="s">
        <v>1637</v>
      </c>
      <c r="G380" s="2" t="str">
        <f>HYPERLINK("https://www.google.com/url?q=https%3A%2F%2Fdrive.google.com%2Ffile%2Fd%2F1bnYpO5Iw0pRdEWeQrjGXGFvp3Fvf6iB9%2Fview%3Fusp%3Dsharing", "สภาพสมบูรณ์")</f>
        <v>สภาพสมบูรณ์</v>
      </c>
      <c r="H380" s="2" t="str">
        <f t="shared" si="262"/>
        <v/>
      </c>
      <c r="I380" s="1" t="s">
        <v>1638</v>
      </c>
      <c r="J380" s="1" t="s">
        <v>1639</v>
      </c>
      <c r="K380" s="1" t="s">
        <v>18</v>
      </c>
    </row>
    <row r="381" spans="1:11" x14ac:dyDescent="0.2">
      <c r="A381" s="1" t="s">
        <v>1640</v>
      </c>
      <c r="B381" s="1" t="s">
        <v>1641</v>
      </c>
      <c r="C381" s="2" t="str">
        <f t="shared" si="261"/>
        <v>ยะลา</v>
      </c>
      <c r="D381" s="1" t="s">
        <v>1642</v>
      </c>
      <c r="E381" s="1" t="s">
        <v>22</v>
      </c>
      <c r="F381" s="1" t="s">
        <v>1643</v>
      </c>
      <c r="G381" s="2" t="str">
        <f>HYPERLINK("https://www.google.com/url?q=https%3A%2F%2Fdrive.google.com%2Ffile%2Fd%2F1dKka5xpXVk6IFFGN4_-uT-59vCydgJG9%2Fview%3Fusp%3Dsharing", "สภาพสมบูรณ์")</f>
        <v>สภาพสมบูรณ์</v>
      </c>
      <c r="H381" s="2" t="str">
        <f t="shared" si="262"/>
        <v/>
      </c>
      <c r="I381" s="1" t="s">
        <v>1644</v>
      </c>
      <c r="J381" s="1" t="s">
        <v>1645</v>
      </c>
      <c r="K381" s="1" t="s">
        <v>18</v>
      </c>
    </row>
    <row r="382" spans="1:11" x14ac:dyDescent="0.2">
      <c r="A382" s="1" t="s">
        <v>1646</v>
      </c>
      <c r="B382" s="1" t="s">
        <v>1647</v>
      </c>
      <c r="C382" s="2" t="str">
        <f t="shared" si="261"/>
        <v>ยะลา</v>
      </c>
      <c r="D382" s="1" t="s">
        <v>1642</v>
      </c>
      <c r="E382" s="1" t="s">
        <v>22</v>
      </c>
      <c r="F382" s="1" t="s">
        <v>47</v>
      </c>
      <c r="G382" s="2" t="str">
        <f>HYPERLINK("https://www.google.com/url?q=https%3A%2F%2Fdrive.google.com%2Ffile%2Fd%2F13sDp_ihvGahF1D4raP8ROSV1TiQ1W9SP%2Fview%3Fusp%3Dsharing", "สภาพสมบูรณ์")</f>
        <v>สภาพสมบูรณ์</v>
      </c>
      <c r="H382" s="2" t="str">
        <f t="shared" si="262"/>
        <v/>
      </c>
      <c r="I382" s="1" t="s">
        <v>1319</v>
      </c>
      <c r="J382" s="1" t="s">
        <v>47</v>
      </c>
      <c r="K382" s="1" t="s">
        <v>169</v>
      </c>
    </row>
    <row r="383" spans="1:11" x14ac:dyDescent="0.2">
      <c r="A383" s="1" t="s">
        <v>1648</v>
      </c>
      <c r="B383" s="1" t="s">
        <v>1649</v>
      </c>
      <c r="C383" s="2" t="str">
        <f t="shared" si="261"/>
        <v>ยะลา</v>
      </c>
      <c r="D383" s="1" t="s">
        <v>1650</v>
      </c>
      <c r="E383" s="1" t="s">
        <v>22</v>
      </c>
      <c r="F383" s="1" t="s">
        <v>1651</v>
      </c>
      <c r="G383" s="2" t="str">
        <f>HYPERLINK("https://www.google.com/url?q=https%3A%2F%2Fdrive.google.com%2Ffile%2Fd%2F13SEcVG7FuXv0u5zwiK_Oj7v4QAs_k8sI%2Fview%3Fusp%3Dsharing", "สภาพสมบูรณ์")</f>
        <v>สภาพสมบูรณ์</v>
      </c>
      <c r="H383" s="2" t="str">
        <f t="shared" si="262"/>
        <v/>
      </c>
      <c r="I383" s="1" t="s">
        <v>1652</v>
      </c>
      <c r="J383" s="1" t="s">
        <v>1653</v>
      </c>
      <c r="K383" s="1" t="s">
        <v>1475</v>
      </c>
    </row>
    <row r="384" spans="1:11" x14ac:dyDescent="0.2">
      <c r="A384" s="1" t="s">
        <v>1654</v>
      </c>
      <c r="B384" s="1" t="s">
        <v>1655</v>
      </c>
      <c r="C384" s="2" t="str">
        <f t="shared" si="261"/>
        <v>ยะลา</v>
      </c>
      <c r="D384" s="1" t="s">
        <v>1656</v>
      </c>
      <c r="E384" s="1" t="s">
        <v>22</v>
      </c>
      <c r="F384" s="1" t="s">
        <v>47</v>
      </c>
      <c r="G384" s="2" t="str">
        <f>HYPERLINK("https://www.google.com/url?q=https%3A%2F%2Fdrive.google.com%2Ffile%2Fd%2F1es01Wf8wNRGjd-yTnb_jylCNp2qpIGex%2Fview%3Fusp%3Dsharing", "สภาพสมบูรณ์")</f>
        <v>สภาพสมบูรณ์</v>
      </c>
      <c r="H384" s="2" t="str">
        <f t="shared" si="262"/>
        <v/>
      </c>
      <c r="I384" s="1" t="s">
        <v>1657</v>
      </c>
      <c r="J384" s="1" t="s">
        <v>1658</v>
      </c>
      <c r="K384" s="1" t="s">
        <v>18</v>
      </c>
    </row>
    <row r="385" spans="1:11" x14ac:dyDescent="0.2">
      <c r="A385" s="1" t="s">
        <v>1659</v>
      </c>
      <c r="B385" s="1" t="s">
        <v>1660</v>
      </c>
      <c r="C385" s="2" t="str">
        <f t="shared" si="261"/>
        <v>ยะลา</v>
      </c>
      <c r="D385" s="1" t="s">
        <v>1656</v>
      </c>
      <c r="E385" s="1" t="s">
        <v>22</v>
      </c>
      <c r="F385" s="1" t="s">
        <v>1661</v>
      </c>
      <c r="G385" s="2" t="str">
        <f>HYPERLINK("https://www.google.com/url?q=https%3A%2F%2Fdrive.google.com%2Ffile%2Fd%2F14gUYON0LehfPECUP0gv0p1tpl-lix8Id%2Fview%3Fusp%3Dsharing", "สภาพสมบูรณ์")</f>
        <v>สภาพสมบูรณ์</v>
      </c>
      <c r="H385" s="2" t="str">
        <f t="shared" si="262"/>
        <v/>
      </c>
      <c r="I385" s="1" t="s">
        <v>1662</v>
      </c>
      <c r="J385" s="1" t="s">
        <v>1663</v>
      </c>
      <c r="K385" s="1" t="s">
        <v>18</v>
      </c>
    </row>
    <row r="386" spans="1:11" x14ac:dyDescent="0.2">
      <c r="A386" s="1" t="s">
        <v>1664</v>
      </c>
      <c r="B386" s="1" t="s">
        <v>1665</v>
      </c>
      <c r="C386" s="2" t="str">
        <f t="shared" si="261"/>
        <v>ยะลา</v>
      </c>
      <c r="D386" s="1" t="s">
        <v>47</v>
      </c>
      <c r="E386" s="1" t="s">
        <v>22</v>
      </c>
      <c r="F386" s="1" t="s">
        <v>1666</v>
      </c>
      <c r="G386" s="2" t="str">
        <f>HYPERLINK("https://www.google.com/url?q=https%3A%2F%2Fdrive.google.com%2Ffile%2Fd%2F1aR1JGWdZaJ29JL5uPp-OO82f942ykhSS%2Fview%3Fusp%3Dsharing", "สภาพสมบูรณ์")</f>
        <v>สภาพสมบูรณ์</v>
      </c>
      <c r="H386" s="2" t="str">
        <f t="shared" si="262"/>
        <v/>
      </c>
      <c r="I386" s="1" t="s">
        <v>1667</v>
      </c>
      <c r="J386" s="1" t="s">
        <v>1668</v>
      </c>
      <c r="K386" s="1" t="s">
        <v>1669</v>
      </c>
    </row>
    <row r="387" spans="1:11" x14ac:dyDescent="0.2">
      <c r="A387" s="1" t="s">
        <v>1670</v>
      </c>
      <c r="B387" s="1" t="s">
        <v>1671</v>
      </c>
      <c r="C387" s="2" t="str">
        <f t="shared" si="261"/>
        <v>ยะลา</v>
      </c>
      <c r="D387" s="1" t="s">
        <v>1656</v>
      </c>
      <c r="E387" s="1" t="s">
        <v>22</v>
      </c>
      <c r="F387" s="1" t="s">
        <v>1672</v>
      </c>
      <c r="G387" s="2" t="str">
        <f>HYPERLINK("https://www.google.com/url?q=https%3A%2F%2Fdrive.google.com%2Ffile%2Fd%2F1QanTd3u31mn_FS4Mx-5kL1WvBOz8T9r2%2Fview%3Fusp%3Dsharing", "สภาพชำรุด")</f>
        <v>สภาพชำรุด</v>
      </c>
      <c r="H387" s="2" t="str">
        <f t="shared" si="262"/>
        <v/>
      </c>
      <c r="I387" s="1" t="s">
        <v>1673</v>
      </c>
      <c r="J387" s="1" t="s">
        <v>1674</v>
      </c>
      <c r="K387" s="1" t="s">
        <v>1606</v>
      </c>
    </row>
    <row r="388" spans="1:11" x14ac:dyDescent="0.2">
      <c r="A388" s="1" t="s">
        <v>1675</v>
      </c>
      <c r="B388" s="1" t="s">
        <v>1676</v>
      </c>
      <c r="C388" s="2" t="str">
        <f t="shared" si="261"/>
        <v>ยะลา</v>
      </c>
      <c r="D388" s="1" t="s">
        <v>1642</v>
      </c>
      <c r="E388" s="1" t="s">
        <v>22</v>
      </c>
      <c r="F388" s="1" t="s">
        <v>1643</v>
      </c>
      <c r="G388" s="2" t="str">
        <f>HYPERLINK("https://www.google.com/url?q=https%3A%2F%2Fdrive.google.com%2Ffile%2Fd%2F1Y-LpqoujZTIREEKx7f_uCHyWh5FcG92D%2Fview%3Fusp%3Dsharing", "สภาพสมบูรณ์")</f>
        <v>สภาพสมบูรณ์</v>
      </c>
      <c r="H388" s="2" t="str">
        <f t="shared" si="262"/>
        <v/>
      </c>
      <c r="I388" s="1" t="s">
        <v>1677</v>
      </c>
      <c r="J388" s="1" t="s">
        <v>1678</v>
      </c>
      <c r="K388" s="1" t="s">
        <v>1679</v>
      </c>
    </row>
    <row r="389" spans="1:11" x14ac:dyDescent="0.2">
      <c r="A389" s="1" t="s">
        <v>1680</v>
      </c>
      <c r="B389" s="1" t="s">
        <v>1681</v>
      </c>
      <c r="C389" s="2" t="str">
        <f t="shared" si="261"/>
        <v>ยะลา</v>
      </c>
      <c r="D389" s="1" t="s">
        <v>1636</v>
      </c>
      <c r="E389" s="1" t="s">
        <v>22</v>
      </c>
      <c r="F389" s="1" t="s">
        <v>1643</v>
      </c>
      <c r="G389" s="2" t="str">
        <f>HYPERLINK("https://www.google.com/url?q=https%3A%2F%2Fdrive.google.com%2Ffile%2Fd%2F1DuRpZHIw4ol9wyucnzPXzntul4mS54hP%2Fview%3Fusp%3Dsharing", "สภาพสมบูรณ์")</f>
        <v>สภาพสมบูรณ์</v>
      </c>
      <c r="H389" s="2" t="str">
        <f t="shared" si="262"/>
        <v/>
      </c>
      <c r="I389" s="1" t="s">
        <v>1682</v>
      </c>
      <c r="J389" s="1" t="s">
        <v>1683</v>
      </c>
      <c r="K389" s="1" t="s">
        <v>1684</v>
      </c>
    </row>
    <row r="390" spans="1:11" x14ac:dyDescent="0.2">
      <c r="A390" s="1" t="s">
        <v>1685</v>
      </c>
      <c r="B390" s="1" t="s">
        <v>1686</v>
      </c>
      <c r="C390" s="2" t="str">
        <f t="shared" si="261"/>
        <v>ยะลา</v>
      </c>
      <c r="D390" s="1" t="s">
        <v>1656</v>
      </c>
      <c r="E390" s="1" t="s">
        <v>22</v>
      </c>
      <c r="F390" s="3" t="s">
        <v>1687</v>
      </c>
      <c r="G390" s="2" t="str">
        <f>HYPERLINK("https://www.google.com/url?q=https%3A%2F%2Fdrive.google.com%2Ffile%2Fd%2F1gwqJi3KYxiE-trEMOLjf7XQczHaD_zdQ%2Fview%3Fusp%3Dsharing", "สภาพสมบูรณ์")</f>
        <v>สภาพสมบูรณ์</v>
      </c>
      <c r="H390" s="2" t="str">
        <f t="shared" si="262"/>
        <v/>
      </c>
      <c r="I390" s="1" t="s">
        <v>1688</v>
      </c>
      <c r="J390" s="1" t="s">
        <v>1689</v>
      </c>
      <c r="K390" s="1" t="s">
        <v>1690</v>
      </c>
    </row>
    <row r="391" spans="1:11" x14ac:dyDescent="0.2">
      <c r="A391" s="1" t="s">
        <v>1691</v>
      </c>
      <c r="B391" s="1" t="s">
        <v>1692</v>
      </c>
      <c r="C391" s="2" t="str">
        <f t="shared" si="261"/>
        <v>ยะลา</v>
      </c>
      <c r="D391" s="1" t="s">
        <v>1693</v>
      </c>
      <c r="E391" s="1" t="s">
        <v>22</v>
      </c>
      <c r="F391" s="1" t="s">
        <v>47</v>
      </c>
      <c r="G391" s="2" t="str">
        <f>HYPERLINK("https://www.google.com/url?q=https%3A%2F%2Fdrive.google.com%2Ffile%2Fd%2F1Hn2JW1gYnL-ytSIdERK2fBRDM0fiuVla%2Fview%3Fusp%3Dsharing", "สภาพสมบูรณ์")</f>
        <v>สภาพสมบูรณ์</v>
      </c>
      <c r="H391" s="2" t="str">
        <f t="shared" si="262"/>
        <v/>
      </c>
      <c r="I391" s="1" t="s">
        <v>527</v>
      </c>
      <c r="J391" s="1" t="s">
        <v>47</v>
      </c>
      <c r="K391" s="1" t="s">
        <v>94</v>
      </c>
    </row>
    <row r="392" spans="1:11" x14ac:dyDescent="0.2">
      <c r="A392" s="1" t="s">
        <v>1694</v>
      </c>
      <c r="B392" s="1" t="s">
        <v>1695</v>
      </c>
      <c r="C392" s="2" t="str">
        <f t="shared" ref="C392:C395" si="263">HYPERLINK("https://www.google.com/url?q=https%3A%2F%2Fwww.rdpb.go.th%2Frdpb%2FprojectData%2Ffiles%2Fnorth_eastern%2F2567%2F10%25E0%25B8%25A2%25E0%25B9%2582%25E0%25B8%25AA%25E0%25B8%2598%25E0%25B8%25A3.pdf", "ยโสธร")</f>
        <v>ยโสธร</v>
      </c>
      <c r="D392" s="1" t="s">
        <v>1696</v>
      </c>
      <c r="E392" s="1" t="s">
        <v>22</v>
      </c>
      <c r="F392" s="1" t="s">
        <v>1697</v>
      </c>
      <c r="G392" s="2" t="str">
        <f>HYPERLINK("https://www.google.com/url?q=https%3A%2F%2Fdrive.google.com%2Ffile%2Fd%2F1PS6TzxlngCPLA87C7MwdLNH_hjSfE2cc%2Fview%3Fusp%3Dsharing", "สภาพสมบูรณ์")</f>
        <v>สภาพสมบูรณ์</v>
      </c>
      <c r="H392" s="2" t="str">
        <f t="shared" si="262"/>
        <v/>
      </c>
      <c r="I392" s="1" t="s">
        <v>1698</v>
      </c>
      <c r="J392" s="1" t="s">
        <v>1699</v>
      </c>
      <c r="K392" s="1" t="s">
        <v>18</v>
      </c>
    </row>
    <row r="393" spans="1:11" x14ac:dyDescent="0.2">
      <c r="A393" s="1" t="s">
        <v>1700</v>
      </c>
      <c r="B393" s="1" t="s">
        <v>1701</v>
      </c>
      <c r="C393" s="2" t="str">
        <f t="shared" si="263"/>
        <v>ยโสธร</v>
      </c>
      <c r="D393" s="1" t="s">
        <v>1702</v>
      </c>
      <c r="E393" s="1" t="s">
        <v>22</v>
      </c>
      <c r="F393" s="3" t="s">
        <v>1703</v>
      </c>
      <c r="G393" s="2" t="str">
        <f>HYPERLINK("https://www.google.com/url?q=https%3A%2F%2Fdrive.google.com%2Ffile%2Fd%2F1aDmHaPqMKAS_rnK-78aNUgqrUjQjE3NQ%2Fview%3Fusp%3Dsharing", "สภาพสมบูรณ์")</f>
        <v>สภาพสมบูรณ์</v>
      </c>
      <c r="H393" s="2" t="str">
        <f t="shared" si="262"/>
        <v/>
      </c>
      <c r="I393" s="1" t="s">
        <v>1704</v>
      </c>
      <c r="J393" s="1" t="s">
        <v>1705</v>
      </c>
      <c r="K393" s="1" t="s">
        <v>1706</v>
      </c>
    </row>
    <row r="394" spans="1:11" x14ac:dyDescent="0.2">
      <c r="A394" s="1" t="s">
        <v>1707</v>
      </c>
      <c r="B394" s="1" t="s">
        <v>1708</v>
      </c>
      <c r="C394" s="2" t="str">
        <f t="shared" si="263"/>
        <v>ยโสธร</v>
      </c>
      <c r="D394" s="1" t="s">
        <v>1696</v>
      </c>
      <c r="E394" s="1" t="s">
        <v>22</v>
      </c>
      <c r="F394" s="3" t="s">
        <v>1709</v>
      </c>
      <c r="G394" s="2" t="str">
        <f>HYPERLINK("https://www.google.com/url?q=https%3A%2F%2Fdrive.google.com%2Ffile%2Fd%2F1njx6yfwPfW1iHKJ7xvgphw3H-Jj4UacD%2Fview%3Fusp%3Dsharing", "สภาพสมบูรณ์")</f>
        <v>สภาพสมบูรณ์</v>
      </c>
      <c r="H394" s="2" t="str">
        <f t="shared" si="262"/>
        <v/>
      </c>
      <c r="I394" s="1" t="s">
        <v>1710</v>
      </c>
      <c r="J394" s="1" t="s">
        <v>1711</v>
      </c>
      <c r="K394" s="1" t="s">
        <v>1706</v>
      </c>
    </row>
    <row r="395" spans="1:11" x14ac:dyDescent="0.2">
      <c r="A395" s="1" t="s">
        <v>1712</v>
      </c>
      <c r="B395" s="1" t="s">
        <v>1713</v>
      </c>
      <c r="C395" s="2" t="str">
        <f t="shared" si="263"/>
        <v>ยโสธร</v>
      </c>
      <c r="D395" s="1" t="s">
        <v>1696</v>
      </c>
      <c r="E395" s="1" t="s">
        <v>22</v>
      </c>
      <c r="F395" s="1" t="s">
        <v>1697</v>
      </c>
      <c r="G395" s="2" t="str">
        <f>HYPERLINK("https://www.google.com/url?q=https%3A%2F%2Fdrive.google.com%2Ffile%2Fd%2F1vlrUbIEnsqH0uCqF6fqINbI0P-1qwb-M%2Fview%3Fusp%3Dsharing", "สภาพสมบูรณ์")</f>
        <v>สภาพสมบูรณ์</v>
      </c>
      <c r="H395" s="2" t="str">
        <f t="shared" si="262"/>
        <v/>
      </c>
      <c r="I395" s="1" t="s">
        <v>1714</v>
      </c>
      <c r="J395" s="1" t="s">
        <v>1715</v>
      </c>
      <c r="K395" s="1" t="s">
        <v>1716</v>
      </c>
    </row>
    <row r="396" spans="1:11" x14ac:dyDescent="0.2">
      <c r="A396" s="1" t="s">
        <v>1717</v>
      </c>
      <c r="B396" s="1" t="s">
        <v>1718</v>
      </c>
      <c r="C396" s="2" t="str">
        <f t="shared" ref="C396:C397" si="264">HYPERLINK("https://www.google.com/url?q=https%3A%2F%2Fwww.rdpb.go.th%2Frdpb%2FprojectData%2Ffiles%2Fcentral%2F2567%2F17%25E0%25B8%25A3%25E0%25B8%25B0%25E0%25B8%25A2%25E0%25B8%25AD%25E0%25B8%2587.pdf", "ระยอง")</f>
        <v>ระยอง</v>
      </c>
      <c r="D396" s="1" t="s">
        <v>1719</v>
      </c>
      <c r="E396" s="1" t="s">
        <v>22</v>
      </c>
      <c r="F396" s="1" t="s">
        <v>47</v>
      </c>
      <c r="G396" s="2" t="str">
        <f>HYPERLINK("https://www.google.com/url?q=https%3A%2F%2Fdrive.google.com%2Ffile%2Fd%2F1Mbg19_Hu95vqb6s--GtIgXnIy1Cmf9zr%2Fview%3Fusp%3Ddrive_link", "สภาพสมบูรณ์")</f>
        <v>สภาพสมบูรณ์</v>
      </c>
      <c r="H396" s="2" t="str">
        <f t="shared" si="262"/>
        <v/>
      </c>
      <c r="I396" s="1" t="s">
        <v>1720</v>
      </c>
      <c r="J396" s="1" t="s">
        <v>47</v>
      </c>
      <c r="K396" s="1" t="s">
        <v>18</v>
      </c>
    </row>
    <row r="397" spans="1:11" x14ac:dyDescent="0.2">
      <c r="A397" s="1" t="s">
        <v>1721</v>
      </c>
      <c r="B397" s="1" t="s">
        <v>1722</v>
      </c>
      <c r="C397" s="2" t="str">
        <f t="shared" si="264"/>
        <v>ระยอง</v>
      </c>
      <c r="D397" s="1" t="s">
        <v>47</v>
      </c>
      <c r="E397" s="1" t="s">
        <v>22</v>
      </c>
      <c r="F397" s="1" t="s">
        <v>1723</v>
      </c>
      <c r="G397" s="2" t="str">
        <f>HYPERLINK("https://www.google.com/url?q=https%3A%2F%2Fdrive.google.com%2Ffile%2Fd%2F1i2G8x1Vh9zw_wCSK-vI9oOdrK3B8nPab%2Fview%3Fusp%3Ddrive_link", "บรรลุวัตถุประสงค์แล้ว/เสร็จสิ้น")</f>
        <v>บรรลุวัตถุประสงค์แล้ว/เสร็จสิ้น</v>
      </c>
      <c r="H397" s="2" t="str">
        <f t="shared" si="262"/>
        <v/>
      </c>
      <c r="I397" s="1" t="s">
        <v>1724</v>
      </c>
      <c r="J397" s="1" t="s">
        <v>47</v>
      </c>
      <c r="K397" s="1" t="s">
        <v>1725</v>
      </c>
    </row>
    <row r="398" spans="1:11" x14ac:dyDescent="0.2">
      <c r="A398" s="1" t="s">
        <v>1726</v>
      </c>
      <c r="B398" s="1" t="s">
        <v>1727</v>
      </c>
      <c r="C398" s="2" t="str">
        <f t="shared" ref="C398:C409" si="265">HYPERLINK("https://www.google.com/url?q=https%3A%2F%2Fwww.rdpb.go.th%2Frdpb%2FprojectData%2Ffiles%2Fcentral%2F2567%2F16%25E0%25B8%25A3%25E0%25B8%25B2%25E0%25B8%258A%25E0%25B8%259A%25E0%25B8%25B8%25E0%25B8%25A3%25E0%25B8%25B5.pdf", "ราชบุรี")</f>
        <v>ราชบุรี</v>
      </c>
      <c r="D398" s="1" t="s">
        <v>1728</v>
      </c>
      <c r="E398" s="1" t="s">
        <v>22</v>
      </c>
      <c r="F398" s="1" t="s">
        <v>1729</v>
      </c>
      <c r="G398" s="2" t="str">
        <f t="shared" ref="G398:H398" si="266">HYPERLINK("https://www.google.com/url?q=http%3A%2F%2Fnull", "")</f>
        <v/>
      </c>
      <c r="H398" s="2" t="str">
        <f t="shared" si="266"/>
        <v/>
      </c>
      <c r="I398" s="1" t="s">
        <v>205</v>
      </c>
      <c r="J398" s="1" t="s">
        <v>1730</v>
      </c>
      <c r="K398" s="1" t="s">
        <v>18</v>
      </c>
    </row>
    <row r="399" spans="1:11" x14ac:dyDescent="0.2">
      <c r="A399" s="1" t="s">
        <v>1731</v>
      </c>
      <c r="B399" s="1" t="s">
        <v>1732</v>
      </c>
      <c r="C399" s="2" t="str">
        <f t="shared" si="265"/>
        <v>ราชบุรี</v>
      </c>
      <c r="D399" s="1" t="s">
        <v>1728</v>
      </c>
      <c r="E399" s="1" t="s">
        <v>22</v>
      </c>
      <c r="F399" s="1" t="s">
        <v>47</v>
      </c>
      <c r="G399" s="2" t="str">
        <f t="shared" ref="G399:H399" si="267">HYPERLINK("https://www.google.com/url?q=http%3A%2F%2Fnull", "")</f>
        <v/>
      </c>
      <c r="H399" s="2" t="str">
        <f t="shared" si="267"/>
        <v/>
      </c>
      <c r="I399" s="1" t="s">
        <v>205</v>
      </c>
      <c r="J399" s="1" t="s">
        <v>1733</v>
      </c>
      <c r="K399" s="1" t="s">
        <v>18</v>
      </c>
    </row>
    <row r="400" spans="1:11" x14ac:dyDescent="0.2">
      <c r="A400" s="1" t="s">
        <v>1734</v>
      </c>
      <c r="B400" s="1" t="s">
        <v>1735</v>
      </c>
      <c r="C400" s="2" t="str">
        <f t="shared" si="265"/>
        <v>ราชบุรี</v>
      </c>
      <c r="D400" s="1" t="s">
        <v>1728</v>
      </c>
      <c r="E400" s="1" t="s">
        <v>22</v>
      </c>
      <c r="F400" s="1" t="s">
        <v>1736</v>
      </c>
      <c r="G400" s="2" t="str">
        <f t="shared" ref="G400:H400" si="268">HYPERLINK("https://www.google.com/url?q=http%3A%2F%2Fnull", "")</f>
        <v/>
      </c>
      <c r="H400" s="2" t="str">
        <f t="shared" si="268"/>
        <v/>
      </c>
      <c r="I400" s="1" t="s">
        <v>205</v>
      </c>
      <c r="J400" s="1" t="s">
        <v>47</v>
      </c>
      <c r="K400" s="1" t="s">
        <v>18</v>
      </c>
    </row>
    <row r="401" spans="1:11" x14ac:dyDescent="0.2">
      <c r="A401" s="1" t="s">
        <v>1737</v>
      </c>
      <c r="B401" s="1" t="s">
        <v>1738</v>
      </c>
      <c r="C401" s="2" t="str">
        <f t="shared" si="265"/>
        <v>ราชบุรี</v>
      </c>
      <c r="D401" s="1" t="s">
        <v>1728</v>
      </c>
      <c r="E401" s="1" t="s">
        <v>22</v>
      </c>
      <c r="F401" s="1" t="s">
        <v>1697</v>
      </c>
      <c r="G401" s="2" t="str">
        <f t="shared" ref="G401:H401" si="269">HYPERLINK("https://www.google.com/url?q=http%3A%2F%2Fnull", "")</f>
        <v/>
      </c>
      <c r="H401" s="2" t="str">
        <f t="shared" si="269"/>
        <v/>
      </c>
      <c r="I401" s="1" t="s">
        <v>1739</v>
      </c>
      <c r="J401" s="1" t="s">
        <v>1740</v>
      </c>
      <c r="K401" s="1" t="s">
        <v>18</v>
      </c>
    </row>
    <row r="402" spans="1:11" x14ac:dyDescent="0.2">
      <c r="A402" s="1" t="s">
        <v>1741</v>
      </c>
      <c r="B402" s="1" t="s">
        <v>1742</v>
      </c>
      <c r="C402" s="2" t="str">
        <f t="shared" si="265"/>
        <v>ราชบุรี</v>
      </c>
      <c r="D402" s="1" t="s">
        <v>1728</v>
      </c>
      <c r="E402" s="1" t="s">
        <v>22</v>
      </c>
      <c r="F402" s="3" t="s">
        <v>1743</v>
      </c>
      <c r="G402" s="2" t="str">
        <f t="shared" ref="G402:H402" si="270">HYPERLINK("https://www.google.com/url?q=http%3A%2F%2Fnull", "")</f>
        <v/>
      </c>
      <c r="H402" s="2" t="str">
        <f t="shared" si="270"/>
        <v/>
      </c>
      <c r="I402" s="1" t="s">
        <v>1744</v>
      </c>
      <c r="J402" s="1" t="s">
        <v>1745</v>
      </c>
      <c r="K402" s="1" t="s">
        <v>18</v>
      </c>
    </row>
    <row r="403" spans="1:11" x14ac:dyDescent="0.2">
      <c r="A403" s="1" t="s">
        <v>1746</v>
      </c>
      <c r="B403" s="1" t="s">
        <v>1747</v>
      </c>
      <c r="C403" s="2" t="str">
        <f t="shared" si="265"/>
        <v>ราชบุรี</v>
      </c>
      <c r="D403" s="1" t="s">
        <v>1728</v>
      </c>
      <c r="E403" s="1" t="s">
        <v>22</v>
      </c>
      <c r="F403" s="1" t="s">
        <v>1748</v>
      </c>
      <c r="G403" s="2" t="str">
        <f>HYPERLINK("https://www.google.com/url?q=https%3A%2F%2Fdrive.google.com%2Ffile%2Fd%2F1A_t4Qs7nNBU84f5UV3rm5EAuGAdAxFyK%2Fview%3Fusp%3Ddrive_link", "สภาพสมบูรณ์")</f>
        <v>สภาพสมบูรณ์</v>
      </c>
      <c r="H403" s="2" t="str">
        <f t="shared" ref="H403:H405" si="271">HYPERLINK("https://www.google.com/url?q=http%3A%2F%2Fnull", "")</f>
        <v/>
      </c>
      <c r="I403" s="1" t="s">
        <v>931</v>
      </c>
      <c r="J403" s="1" t="s">
        <v>47</v>
      </c>
      <c r="K403" s="1" t="s">
        <v>1749</v>
      </c>
    </row>
    <row r="404" spans="1:11" x14ac:dyDescent="0.2">
      <c r="A404" s="1" t="s">
        <v>1750</v>
      </c>
      <c r="B404" s="1" t="s">
        <v>1751</v>
      </c>
      <c r="C404" s="2" t="str">
        <f t="shared" si="265"/>
        <v>ราชบุรี</v>
      </c>
      <c r="D404" s="1" t="s">
        <v>1752</v>
      </c>
      <c r="E404" s="1" t="s">
        <v>22</v>
      </c>
      <c r="F404" s="1" t="s">
        <v>47</v>
      </c>
      <c r="G404" s="2" t="str">
        <f>HYPERLINK("https://www.google.com/url?q=https%3A%2F%2Fdrive.google.com%2Ffile%2Fd%2F1IfSKF-WrX2UxtIDomfTtP2iMgUW5i92L%2Fview%3Fusp%3Ddrive_link", "สภาพสมบูรณ์")</f>
        <v>สภาพสมบูรณ์</v>
      </c>
      <c r="H404" s="2" t="str">
        <f t="shared" si="271"/>
        <v/>
      </c>
      <c r="I404" s="1" t="s">
        <v>1753</v>
      </c>
      <c r="J404" s="1" t="s">
        <v>47</v>
      </c>
      <c r="K404" s="1" t="s">
        <v>1754</v>
      </c>
    </row>
    <row r="405" spans="1:11" x14ac:dyDescent="0.2">
      <c r="A405" s="1" t="s">
        <v>1755</v>
      </c>
      <c r="B405" s="1" t="s">
        <v>1756</v>
      </c>
      <c r="C405" s="2" t="str">
        <f t="shared" si="265"/>
        <v>ราชบุรี</v>
      </c>
      <c r="D405" s="1" t="s">
        <v>1728</v>
      </c>
      <c r="E405" s="1" t="s">
        <v>22</v>
      </c>
      <c r="F405" s="1" t="s">
        <v>1757</v>
      </c>
      <c r="G405" s="2" t="str">
        <f>HYPERLINK("https://www.google.com/url?q=https%3A%2F%2Fdrive.google.com%2Ffile%2Fd%2F1fDDjtadGx4SVP1CB2RUT4zycw1kNfxh1%2Fview%3Fusp%3Ddrive_link", "บรรลุวัตถุประสงค์แล้ว/เสร็จสิ้น")</f>
        <v>บรรลุวัตถุประสงค์แล้ว/เสร็จสิ้น</v>
      </c>
      <c r="H405" s="2" t="str">
        <f t="shared" si="271"/>
        <v/>
      </c>
      <c r="I405" s="1" t="s">
        <v>1758</v>
      </c>
      <c r="J405" s="1" t="s">
        <v>1759</v>
      </c>
      <c r="K405" s="1" t="s">
        <v>44</v>
      </c>
    </row>
    <row r="406" spans="1:11" x14ac:dyDescent="0.2">
      <c r="A406" s="1" t="s">
        <v>1760</v>
      </c>
      <c r="B406" s="1" t="s">
        <v>1761</v>
      </c>
      <c r="C406" s="2" t="str">
        <f t="shared" si="265"/>
        <v>ราชบุรี</v>
      </c>
      <c r="D406" s="1" t="s">
        <v>1728</v>
      </c>
      <c r="E406" s="1" t="s">
        <v>22</v>
      </c>
      <c r="F406" s="1" t="s">
        <v>1762</v>
      </c>
      <c r="G406" s="2" t="str">
        <f t="shared" ref="G406:H406" si="272">HYPERLINK("https://www.google.com/url?q=http%3A%2F%2Fnull", "")</f>
        <v/>
      </c>
      <c r="H406" s="2" t="str">
        <f t="shared" si="272"/>
        <v/>
      </c>
      <c r="I406" s="1" t="s">
        <v>1763</v>
      </c>
      <c r="J406" s="1" t="s">
        <v>1764</v>
      </c>
      <c r="K406" s="1" t="s">
        <v>1765</v>
      </c>
    </row>
    <row r="407" spans="1:11" x14ac:dyDescent="0.2">
      <c r="A407" s="1" t="s">
        <v>1766</v>
      </c>
      <c r="B407" s="1" t="s">
        <v>1767</v>
      </c>
      <c r="C407" s="2" t="str">
        <f t="shared" si="265"/>
        <v>ราชบุรี</v>
      </c>
      <c r="D407" s="1" t="s">
        <v>1768</v>
      </c>
      <c r="E407" s="1" t="s">
        <v>22</v>
      </c>
      <c r="F407" s="1" t="s">
        <v>1769</v>
      </c>
      <c r="G407" s="2" t="str">
        <f>HYPERLINK("https://www.google.com/url?q=https%3A%2F%2Fdrive.google.com%2Ffile%2Fd%2F1IfSKF-WrX2UxtIDomfTtP2iMgUW5i92L%2Fview%3Fusp%3Ddrive_link", "สภาพสมบูรณ์")</f>
        <v>สภาพสมบูรณ์</v>
      </c>
      <c r="H407" s="2" t="str">
        <f>HYPERLINK("https://www.google.com/url?q=http%3A%2F%2Fnull", "")</f>
        <v/>
      </c>
      <c r="I407" s="1" t="s">
        <v>1770</v>
      </c>
      <c r="J407" s="1" t="s">
        <v>1771</v>
      </c>
      <c r="K407" s="1" t="s">
        <v>1772</v>
      </c>
    </row>
    <row r="408" spans="1:11" x14ac:dyDescent="0.2">
      <c r="A408" s="1" t="s">
        <v>1773</v>
      </c>
      <c r="B408" s="1" t="s">
        <v>1774</v>
      </c>
      <c r="C408" s="2" t="str">
        <f t="shared" si="265"/>
        <v>ราชบุรี</v>
      </c>
      <c r="D408" s="1" t="s">
        <v>1728</v>
      </c>
      <c r="E408" s="1" t="s">
        <v>22</v>
      </c>
      <c r="F408" s="1" t="s">
        <v>1775</v>
      </c>
      <c r="G408" s="2" t="str">
        <f t="shared" ref="G408:H408" si="273">HYPERLINK("https://www.google.com/url?q=http%3A%2F%2Fnull", "")</f>
        <v/>
      </c>
      <c r="H408" s="2" t="str">
        <f t="shared" si="273"/>
        <v/>
      </c>
      <c r="I408" s="1" t="s">
        <v>1776</v>
      </c>
      <c r="J408" s="1" t="s">
        <v>1777</v>
      </c>
      <c r="K408" s="1" t="s">
        <v>1778</v>
      </c>
    </row>
    <row r="409" spans="1:11" x14ac:dyDescent="0.2">
      <c r="A409" s="1" t="s">
        <v>1779</v>
      </c>
      <c r="B409" s="1" t="s">
        <v>1780</v>
      </c>
      <c r="C409" s="2" t="str">
        <f t="shared" si="265"/>
        <v>ราชบุรี</v>
      </c>
      <c r="D409" s="1" t="s">
        <v>1728</v>
      </c>
      <c r="E409" s="1" t="s">
        <v>22</v>
      </c>
      <c r="F409" s="1" t="s">
        <v>1757</v>
      </c>
      <c r="G409" s="2" t="str">
        <f>HYPERLINK("https://www.google.com/url?q=https%3A%2F%2Fdrive.google.com%2Ffile%2Fd%2F1mevHSmNygEE_f8h8k2Qe5wjX1BCtMqj-%2Fview%3Fusp%3Ddrive_link", "บรรลุวัตถุประสงค์แล้ว/เสร็จสิ้น")</f>
        <v>บรรลุวัตถุประสงค์แล้ว/เสร็จสิ้น</v>
      </c>
      <c r="H409" s="2" t="str">
        <f t="shared" ref="H409:H421" si="274">HYPERLINK("https://www.google.com/url?q=http%3A%2F%2Fnull", "")</f>
        <v/>
      </c>
      <c r="I409" s="1" t="s">
        <v>1781</v>
      </c>
      <c r="J409" s="1" t="s">
        <v>1782</v>
      </c>
      <c r="K409" s="1" t="s">
        <v>44</v>
      </c>
    </row>
    <row r="410" spans="1:11" x14ac:dyDescent="0.2">
      <c r="A410" s="1" t="s">
        <v>1783</v>
      </c>
      <c r="B410" s="1" t="s">
        <v>1784</v>
      </c>
      <c r="C410" s="2" t="str">
        <f t="shared" ref="C410:C421" si="275">HYPERLINK("https://www.google.com/url?q=https%3A%2F%2Fwww.rdpb.go.th%2Frdpb%2FprojectData%2Ffiles%2Fnorth_eastern%2F2567%2F11%25E0%25B8%25A3%25E0%25B9%2589%25E0%25B8%25AD%25E0%25B8%25A2%25E0%25B9%2580%25E0%25B8%25AD%25E0%25B9%2587%25E0%25B8%2594.pdf", "ร้อยเอ็ด")</f>
        <v>ร้อยเอ็ด</v>
      </c>
      <c r="D410" s="1" t="s">
        <v>1785</v>
      </c>
      <c r="E410" s="1" t="s">
        <v>22</v>
      </c>
      <c r="F410" s="1" t="s">
        <v>1786</v>
      </c>
      <c r="G410" s="2" t="str">
        <f>HYPERLINK("https://www.google.com/url?q=https%3A%2F%2Fdrive.google.com%2Ffile%2Fd%2F1GeuEoGs1vfL8CS4dIiR4fLN3GwiSv67H%2Fview%3Fusp%3Dsharing", "สภาพสมบูรณ์")</f>
        <v>สภาพสมบูรณ์</v>
      </c>
      <c r="H410" s="2" t="str">
        <f t="shared" si="274"/>
        <v/>
      </c>
      <c r="I410" s="1" t="s">
        <v>1787</v>
      </c>
      <c r="J410" s="1" t="s">
        <v>1787</v>
      </c>
      <c r="K410" s="1" t="s">
        <v>18</v>
      </c>
    </row>
    <row r="411" spans="1:11" x14ac:dyDescent="0.2">
      <c r="A411" s="1" t="s">
        <v>1788</v>
      </c>
      <c r="B411" s="1" t="s">
        <v>1789</v>
      </c>
      <c r="C411" s="2" t="str">
        <f t="shared" si="275"/>
        <v>ร้อยเอ็ด</v>
      </c>
      <c r="D411" s="1" t="s">
        <v>1785</v>
      </c>
      <c r="E411" s="1" t="s">
        <v>1165</v>
      </c>
      <c r="F411" s="1" t="s">
        <v>1786</v>
      </c>
      <c r="G411" s="2" t="str">
        <f>HYPERLINK("https://www.google.com/url?q=https%3A%2F%2Fdrive.google.com%2Ffile%2Fd%2F1LdMII3S8y317SEafU2wp6GDFX6IGbeEz%2Fview%3Fusp%3Dsharing", "สภาพสมบูรณ์")</f>
        <v>สภาพสมบูรณ์</v>
      </c>
      <c r="H411" s="2" t="str">
        <f t="shared" si="274"/>
        <v/>
      </c>
      <c r="I411" s="1" t="s">
        <v>1790</v>
      </c>
      <c r="J411" s="1" t="s">
        <v>1791</v>
      </c>
      <c r="K411" s="1" t="s">
        <v>18</v>
      </c>
    </row>
    <row r="412" spans="1:11" x14ac:dyDescent="0.2">
      <c r="A412" s="1" t="s">
        <v>1792</v>
      </c>
      <c r="B412" s="1" t="s">
        <v>1793</v>
      </c>
      <c r="C412" s="2" t="str">
        <f t="shared" si="275"/>
        <v>ร้อยเอ็ด</v>
      </c>
      <c r="D412" s="1" t="s">
        <v>1785</v>
      </c>
      <c r="E412" s="1" t="s">
        <v>1165</v>
      </c>
      <c r="F412" s="1" t="s">
        <v>1786</v>
      </c>
      <c r="G412" s="2" t="str">
        <f>HYPERLINK("https://www.google.com/url?q=https%3A%2F%2Fdrive.google.com%2Ffile%2Fd%2F1dgIbwE5h4AiaqXI0wCmt72MR0dbtqQIG%2Fview%3Fusp%3Dsharing", "สภาพสมบูรณ์")</f>
        <v>สภาพสมบูรณ์</v>
      </c>
      <c r="H412" s="2" t="str">
        <f t="shared" si="274"/>
        <v/>
      </c>
      <c r="I412" s="1" t="s">
        <v>1794</v>
      </c>
      <c r="J412" s="1" t="s">
        <v>1795</v>
      </c>
      <c r="K412" s="1" t="s">
        <v>18</v>
      </c>
    </row>
    <row r="413" spans="1:11" x14ac:dyDescent="0.2">
      <c r="A413" s="1" t="s">
        <v>1796</v>
      </c>
      <c r="B413" s="1" t="s">
        <v>1797</v>
      </c>
      <c r="C413" s="2" t="str">
        <f t="shared" si="275"/>
        <v>ร้อยเอ็ด</v>
      </c>
      <c r="D413" s="1" t="s">
        <v>1798</v>
      </c>
      <c r="E413" s="1" t="s">
        <v>1165</v>
      </c>
      <c r="F413" s="1" t="s">
        <v>1799</v>
      </c>
      <c r="G413" s="2" t="str">
        <f>HYPERLINK("https://www.google.com/url?q=https%3A%2F%2Fdrive.google.com%2Ffile%2Fd%2F1map9gTnWDNI7wdKbCfExxdcf11ZF-KFZ%2Fview%3Fusp%3Dsharing", "สภาพสมบูรณ์")</f>
        <v>สภาพสมบูรณ์</v>
      </c>
      <c r="H413" s="2" t="str">
        <f t="shared" si="274"/>
        <v/>
      </c>
      <c r="I413" s="1" t="s">
        <v>1800</v>
      </c>
      <c r="J413" s="1" t="s">
        <v>1800</v>
      </c>
      <c r="K413" s="1" t="s">
        <v>18</v>
      </c>
    </row>
    <row r="414" spans="1:11" x14ac:dyDescent="0.2">
      <c r="A414" s="1" t="s">
        <v>1801</v>
      </c>
      <c r="B414" s="1" t="s">
        <v>1802</v>
      </c>
      <c r="C414" s="2" t="str">
        <f t="shared" si="275"/>
        <v>ร้อยเอ็ด</v>
      </c>
      <c r="D414" s="1" t="s">
        <v>1798</v>
      </c>
      <c r="E414" s="1" t="s">
        <v>1165</v>
      </c>
      <c r="F414" s="1" t="s">
        <v>1799</v>
      </c>
      <c r="G414" s="2" t="str">
        <f>HYPERLINK("https://www.google.com/url?q=https%3A%2F%2Fdrive.google.com%2Ffile%2Fd%2F1KLhpsGnxVppW5X_eC6697wt9kqEFU-OK%2Fview%3Fusp%3Dsharing", "บรรลุวัตถุประสงค์แล้ว/เสร็จสิ้น")</f>
        <v>บรรลุวัตถุประสงค์แล้ว/เสร็จสิ้น</v>
      </c>
      <c r="H414" s="2" t="str">
        <f t="shared" si="274"/>
        <v/>
      </c>
      <c r="I414" s="1" t="s">
        <v>1803</v>
      </c>
      <c r="J414" s="1" t="s">
        <v>1804</v>
      </c>
      <c r="K414" s="1" t="s">
        <v>18</v>
      </c>
    </row>
    <row r="415" spans="1:11" x14ac:dyDescent="0.2">
      <c r="A415" s="1" t="s">
        <v>1805</v>
      </c>
      <c r="B415" s="1" t="s">
        <v>1806</v>
      </c>
      <c r="C415" s="2" t="str">
        <f t="shared" si="275"/>
        <v>ร้อยเอ็ด</v>
      </c>
      <c r="D415" s="1" t="s">
        <v>1798</v>
      </c>
      <c r="E415" s="1" t="s">
        <v>1165</v>
      </c>
      <c r="F415" s="1" t="s">
        <v>1799</v>
      </c>
      <c r="G415" s="2" t="str">
        <f>HYPERLINK("https://www.google.com/url?q=https%3A%2F%2Fdrive.google.com%2Ffile%2Fd%2F1kkx44RE3bb4vvz5x27ZuJqctTIiEqvIc%2Fview%3Fusp%3Dsharing", "บรรลุวัตถุประสงค์แล้ว/เสร็จสิ้น")</f>
        <v>บรรลุวัตถุประสงค์แล้ว/เสร็จสิ้น</v>
      </c>
      <c r="H415" s="2" t="str">
        <f t="shared" si="274"/>
        <v/>
      </c>
      <c r="I415" s="1" t="s">
        <v>1807</v>
      </c>
      <c r="J415" s="1" t="s">
        <v>1808</v>
      </c>
      <c r="K415" s="1" t="s">
        <v>18</v>
      </c>
    </row>
    <row r="416" spans="1:11" x14ac:dyDescent="0.2">
      <c r="A416" s="1" t="s">
        <v>1809</v>
      </c>
      <c r="B416" s="1" t="s">
        <v>1810</v>
      </c>
      <c r="C416" s="2" t="str">
        <f t="shared" si="275"/>
        <v>ร้อยเอ็ด</v>
      </c>
      <c r="D416" s="1" t="s">
        <v>1785</v>
      </c>
      <c r="E416" s="1" t="s">
        <v>1165</v>
      </c>
      <c r="F416" s="1" t="s">
        <v>47</v>
      </c>
      <c r="G416" s="2" t="str">
        <f>HYPERLINK("https://www.google.com/url?q=https%3A%2F%2Fdrive.google.com%2Ffile%2Fd%2F1LHBnk7UceL5A3c8DF3m1SOqTYANIT-Ls%2Fview%3Fusp%3Ddrive_link", "บรรลุวัตถุประสงค์แล้ว/เสร็จสิ้น")</f>
        <v>บรรลุวัตถุประสงค์แล้ว/เสร็จสิ้น</v>
      </c>
      <c r="H416" s="2" t="str">
        <f t="shared" si="274"/>
        <v/>
      </c>
      <c r="I416" s="1" t="s">
        <v>1811</v>
      </c>
      <c r="J416" s="1" t="s">
        <v>1812</v>
      </c>
      <c r="K416" s="1" t="s">
        <v>18</v>
      </c>
    </row>
    <row r="417" spans="1:11" x14ac:dyDescent="0.2">
      <c r="A417" s="1" t="s">
        <v>1813</v>
      </c>
      <c r="B417" s="1" t="s">
        <v>1814</v>
      </c>
      <c r="C417" s="2" t="str">
        <f t="shared" si="275"/>
        <v>ร้อยเอ็ด</v>
      </c>
      <c r="D417" s="1" t="s">
        <v>47</v>
      </c>
      <c r="E417" s="1" t="s">
        <v>22</v>
      </c>
      <c r="F417" s="1" t="s">
        <v>1815</v>
      </c>
      <c r="G417" s="2" t="str">
        <f>HYPERLINK("https://www.google.com/url?q=https%3A%2F%2Fdrive.google.com%2Ffile%2Fd%2F1dJ6u0om6jhNaW1NWDIp0CArBuVh8xh5U%2Fview%3Fusp%3Ddrive_link", "บรรลุวัตถุประสงค์แล้ว/เสร็จสิ้น")</f>
        <v>บรรลุวัตถุประสงค์แล้ว/เสร็จสิ้น</v>
      </c>
      <c r="H417" s="2" t="str">
        <f t="shared" si="274"/>
        <v/>
      </c>
      <c r="I417" s="1" t="s">
        <v>1816</v>
      </c>
      <c r="J417" s="1" t="s">
        <v>47</v>
      </c>
      <c r="K417" s="1" t="s">
        <v>86</v>
      </c>
    </row>
    <row r="418" spans="1:11" x14ac:dyDescent="0.2">
      <c r="A418" s="1" t="s">
        <v>1817</v>
      </c>
      <c r="B418" s="1" t="s">
        <v>1818</v>
      </c>
      <c r="C418" s="2" t="str">
        <f t="shared" si="275"/>
        <v>ร้อยเอ็ด</v>
      </c>
      <c r="D418" s="1" t="s">
        <v>1785</v>
      </c>
      <c r="E418" s="1" t="s">
        <v>22</v>
      </c>
      <c r="F418" s="1" t="s">
        <v>47</v>
      </c>
      <c r="G418" s="2" t="str">
        <f>HYPERLINK("https://www.google.com/url?q=https%3A%2F%2Fdrive.google.com%2Ffile%2Fd%2F1NZd1XAWN4IJGHr2c-eaxk13XyzVBJey2%2Fview%3Fusp%3Ddrive_link", "บรรลุวัตถุประสงค์แล้ว/เสร็จสิ้น")</f>
        <v>บรรลุวัตถุประสงค์แล้ว/เสร็จสิ้น</v>
      </c>
      <c r="H418" s="2" t="str">
        <f t="shared" si="274"/>
        <v/>
      </c>
      <c r="I418" s="1" t="s">
        <v>1819</v>
      </c>
      <c r="J418" s="1" t="s">
        <v>47</v>
      </c>
      <c r="K418" s="1" t="s">
        <v>1820</v>
      </c>
    </row>
    <row r="419" spans="1:11" x14ac:dyDescent="0.2">
      <c r="A419" s="1" t="s">
        <v>1821</v>
      </c>
      <c r="B419" s="1" t="s">
        <v>1822</v>
      </c>
      <c r="C419" s="2" t="str">
        <f t="shared" si="275"/>
        <v>ร้อยเอ็ด</v>
      </c>
      <c r="D419" s="1" t="s">
        <v>1798</v>
      </c>
      <c r="E419" s="1" t="s">
        <v>22</v>
      </c>
      <c r="F419" s="1" t="s">
        <v>47</v>
      </c>
      <c r="G419" s="2" t="str">
        <f>HYPERLINK("https://www.google.com/url?q=https%3A%2F%2Fdrive.google.com%2Ffile%2Fd%2F1mXWi_VuV3KweZIKtwdzbhIxux2Ljws0e%2Fview%3Fusp%3Ddrive_link", "บรรลุวัตถุประสงค์แล้ว/เสร็จสิ้น")</f>
        <v>บรรลุวัตถุประสงค์แล้ว/เสร็จสิ้น</v>
      </c>
      <c r="H419" s="2" t="str">
        <f t="shared" si="274"/>
        <v/>
      </c>
      <c r="I419" s="1" t="s">
        <v>1819</v>
      </c>
      <c r="J419" s="1" t="s">
        <v>47</v>
      </c>
      <c r="K419" s="1" t="s">
        <v>1820</v>
      </c>
    </row>
    <row r="420" spans="1:11" x14ac:dyDescent="0.2">
      <c r="A420" s="1" t="s">
        <v>1823</v>
      </c>
      <c r="B420" s="1" t="s">
        <v>1824</v>
      </c>
      <c r="C420" s="2" t="str">
        <f t="shared" si="275"/>
        <v>ร้อยเอ็ด</v>
      </c>
      <c r="D420" s="1" t="s">
        <v>1825</v>
      </c>
      <c r="E420" s="1" t="s">
        <v>22</v>
      </c>
      <c r="F420" s="1" t="s">
        <v>47</v>
      </c>
      <c r="G420" s="2" t="str">
        <f>HYPERLINK("https://www.google.com/url?q=https%3A%2F%2Fdocs.google.com%2Fdocument%2Fd%2F1P5HttSC8jiEBYKGjkMMJfNk9sObY8hox%2Fedit%3Fusp%3Ddrive_link%26ouid%3D110611600092814342101%26rtpof%3Dtrue%26sd%3Dtrue", "บรรลุวัตถุประสงค์แล้ว/เสร็จสิ้น")</f>
        <v>บรรลุวัตถุประสงค์แล้ว/เสร็จสิ้น</v>
      </c>
      <c r="H420" s="2" t="str">
        <f t="shared" si="274"/>
        <v/>
      </c>
      <c r="I420" s="1" t="s">
        <v>1819</v>
      </c>
      <c r="J420" s="1" t="s">
        <v>47</v>
      </c>
      <c r="K420" s="1" t="s">
        <v>1820</v>
      </c>
    </row>
    <row r="421" spans="1:11" x14ac:dyDescent="0.2">
      <c r="A421" s="1" t="s">
        <v>1826</v>
      </c>
      <c r="B421" s="1" t="s">
        <v>1827</v>
      </c>
      <c r="C421" s="2" t="str">
        <f t="shared" si="275"/>
        <v>ร้อยเอ็ด</v>
      </c>
      <c r="D421" s="1" t="s">
        <v>1825</v>
      </c>
      <c r="E421" s="1" t="s">
        <v>22</v>
      </c>
      <c r="F421" s="1" t="s">
        <v>1815</v>
      </c>
      <c r="G421" s="2" t="str">
        <f>HYPERLINK("https://www.google.com/url?q=https%3A%2F%2Fdocs.google.com%2Fdocument%2Fd%2F1mPkHVwzwXk6pWXrCDO3xdD7Qbubjmv-V%2Fedit%3Fusp%3Ddrive_link%26ouid%3D110611600092814342101%26rtpof%3Dtrue%26sd%3Dtrue", "บรรลุวัตถุประสงค์แล้ว/เสร็จสิ้น")</f>
        <v>บรรลุวัตถุประสงค์แล้ว/เสร็จสิ้น</v>
      </c>
      <c r="H421" s="2" t="str">
        <f t="shared" si="274"/>
        <v/>
      </c>
      <c r="I421" s="1" t="s">
        <v>1828</v>
      </c>
      <c r="J421" s="1" t="s">
        <v>47</v>
      </c>
      <c r="K421" s="1" t="s">
        <v>767</v>
      </c>
    </row>
    <row r="422" spans="1:11" x14ac:dyDescent="0.2">
      <c r="A422" s="1" t="s">
        <v>1829</v>
      </c>
      <c r="B422" s="1" t="s">
        <v>1830</v>
      </c>
      <c r="C422" s="2" t="str">
        <f t="shared" ref="C422:C440" si="276">HYPERLINK("https://www.google.com/url?q=https%3A%2F%2Fwww.rdpb.go.th%2Frdpb%2FprojectData%2Ffiles%2Fnorthern%2F2567%2F13%25E0%25B8%25A5%25E0%25B8%25B3%25E0%25B8%259B%25E0%25B8%25B2%25E0%25B8%2587.pdf", "ลำปาง")</f>
        <v>ลำปาง</v>
      </c>
      <c r="D422" s="1" t="s">
        <v>1831</v>
      </c>
      <c r="E422" s="1" t="s">
        <v>22</v>
      </c>
      <c r="F422" s="1" t="s">
        <v>1832</v>
      </c>
      <c r="G422" s="2" t="str">
        <f t="shared" ref="G422:H422" si="277">HYPERLINK("https://www.google.com/url?q=http%3A%2F%2Fnull", "")</f>
        <v/>
      </c>
      <c r="H422" s="2" t="str">
        <f t="shared" si="277"/>
        <v/>
      </c>
      <c r="I422" s="1" t="s">
        <v>205</v>
      </c>
      <c r="J422" s="1" t="s">
        <v>1833</v>
      </c>
      <c r="K422" s="1" t="s">
        <v>18</v>
      </c>
    </row>
    <row r="423" spans="1:11" x14ac:dyDescent="0.2">
      <c r="A423" s="1" t="s">
        <v>1834</v>
      </c>
      <c r="B423" s="1" t="s">
        <v>1835</v>
      </c>
      <c r="C423" s="2" t="str">
        <f t="shared" si="276"/>
        <v>ลำปาง</v>
      </c>
      <c r="D423" s="1" t="s">
        <v>1836</v>
      </c>
      <c r="E423" s="1" t="s">
        <v>22</v>
      </c>
      <c r="F423" s="1" t="s">
        <v>1837</v>
      </c>
      <c r="G423" s="2" t="str">
        <f t="shared" ref="G423:H423" si="278">HYPERLINK("https://www.google.com/url?q=http%3A%2F%2Fnull", "")</f>
        <v/>
      </c>
      <c r="H423" s="2" t="str">
        <f t="shared" si="278"/>
        <v/>
      </c>
      <c r="I423" s="1" t="s">
        <v>1838</v>
      </c>
      <c r="J423" s="1" t="s">
        <v>47</v>
      </c>
      <c r="K423" s="1" t="s">
        <v>18</v>
      </c>
    </row>
    <row r="424" spans="1:11" x14ac:dyDescent="0.2">
      <c r="A424" s="1" t="s">
        <v>1839</v>
      </c>
      <c r="B424" s="1" t="s">
        <v>1840</v>
      </c>
      <c r="C424" s="2" t="str">
        <f t="shared" si="276"/>
        <v>ลำปาง</v>
      </c>
      <c r="D424" s="1" t="s">
        <v>1841</v>
      </c>
      <c r="E424" s="1" t="s">
        <v>22</v>
      </c>
      <c r="F424" s="1" t="s">
        <v>47</v>
      </c>
      <c r="G424" s="2" t="str">
        <f t="shared" ref="G424:H424" si="279">HYPERLINK("https://www.google.com/url?q=http%3A%2F%2Fnull", "")</f>
        <v/>
      </c>
      <c r="H424" s="2" t="str">
        <f t="shared" si="279"/>
        <v/>
      </c>
      <c r="I424" s="1" t="s">
        <v>1842</v>
      </c>
      <c r="J424" s="1" t="s">
        <v>128</v>
      </c>
      <c r="K424" s="1" t="s">
        <v>18</v>
      </c>
    </row>
    <row r="425" spans="1:11" x14ac:dyDescent="0.2">
      <c r="A425" s="1" t="s">
        <v>1843</v>
      </c>
      <c r="B425" s="1" t="s">
        <v>1844</v>
      </c>
      <c r="C425" s="2" t="str">
        <f t="shared" si="276"/>
        <v>ลำปาง</v>
      </c>
      <c r="D425" s="1" t="s">
        <v>1831</v>
      </c>
      <c r="E425" s="1" t="s">
        <v>22</v>
      </c>
      <c r="F425" s="3" t="s">
        <v>1845</v>
      </c>
      <c r="G425" s="2" t="str">
        <f t="shared" ref="G425:H425" si="280">HYPERLINK("https://www.google.com/url?q=http%3A%2F%2Fnull", "")</f>
        <v/>
      </c>
      <c r="H425" s="2" t="str">
        <f t="shared" si="280"/>
        <v/>
      </c>
      <c r="I425" s="1" t="s">
        <v>205</v>
      </c>
      <c r="J425" s="1" t="s">
        <v>1846</v>
      </c>
      <c r="K425" s="1" t="s">
        <v>18</v>
      </c>
    </row>
    <row r="426" spans="1:11" x14ac:dyDescent="0.2">
      <c r="A426" s="1" t="s">
        <v>1847</v>
      </c>
      <c r="B426" s="1" t="s">
        <v>1848</v>
      </c>
      <c r="C426" s="2" t="str">
        <f t="shared" si="276"/>
        <v>ลำปาง</v>
      </c>
      <c r="D426" s="1" t="s">
        <v>1831</v>
      </c>
      <c r="E426" s="1" t="s">
        <v>22</v>
      </c>
      <c r="F426" s="3" t="s">
        <v>1845</v>
      </c>
      <c r="G426" s="2" t="str">
        <f t="shared" ref="G426:H426" si="281">HYPERLINK("https://www.google.com/url?q=http%3A%2F%2Fnull", "")</f>
        <v/>
      </c>
      <c r="H426" s="2" t="str">
        <f t="shared" si="281"/>
        <v/>
      </c>
      <c r="I426" s="1" t="s">
        <v>205</v>
      </c>
      <c r="J426" s="1" t="s">
        <v>47</v>
      </c>
      <c r="K426" s="1" t="s">
        <v>18</v>
      </c>
    </row>
    <row r="427" spans="1:11" x14ac:dyDescent="0.2">
      <c r="A427" s="1" t="s">
        <v>1849</v>
      </c>
      <c r="B427" s="1" t="s">
        <v>1850</v>
      </c>
      <c r="C427" s="2" t="str">
        <f t="shared" si="276"/>
        <v>ลำปาง</v>
      </c>
      <c r="D427" s="1" t="s">
        <v>1831</v>
      </c>
      <c r="E427" s="1" t="s">
        <v>22</v>
      </c>
      <c r="F427" s="1" t="s">
        <v>47</v>
      </c>
      <c r="G427" s="2" t="str">
        <f t="shared" ref="G427:H427" si="282">HYPERLINK("https://www.google.com/url?q=http%3A%2F%2Fnull", "")</f>
        <v/>
      </c>
      <c r="H427" s="2" t="str">
        <f t="shared" si="282"/>
        <v/>
      </c>
      <c r="I427" s="1" t="s">
        <v>1851</v>
      </c>
      <c r="J427" s="1" t="s">
        <v>175</v>
      </c>
      <c r="K427" s="1" t="s">
        <v>18</v>
      </c>
    </row>
    <row r="428" spans="1:11" x14ac:dyDescent="0.2">
      <c r="A428" s="1" t="s">
        <v>1852</v>
      </c>
      <c r="B428" s="1" t="s">
        <v>1853</v>
      </c>
      <c r="C428" s="2" t="str">
        <f t="shared" si="276"/>
        <v>ลำปาง</v>
      </c>
      <c r="D428" s="1" t="s">
        <v>1841</v>
      </c>
      <c r="E428" s="1" t="s">
        <v>22</v>
      </c>
      <c r="F428" s="3" t="s">
        <v>1854</v>
      </c>
      <c r="G428" s="2" t="str">
        <f t="shared" ref="G428:H428" si="283">HYPERLINK("https://www.google.com/url?q=http%3A%2F%2Fnull", "")</f>
        <v/>
      </c>
      <c r="H428" s="2" t="str">
        <f t="shared" si="283"/>
        <v/>
      </c>
      <c r="I428" s="1" t="s">
        <v>1855</v>
      </c>
      <c r="J428" s="1" t="s">
        <v>47</v>
      </c>
      <c r="K428" s="1" t="s">
        <v>18</v>
      </c>
    </row>
    <row r="429" spans="1:11" x14ac:dyDescent="0.2">
      <c r="A429" s="1" t="s">
        <v>1856</v>
      </c>
      <c r="B429" s="1" t="s">
        <v>1857</v>
      </c>
      <c r="C429" s="2" t="str">
        <f t="shared" si="276"/>
        <v>ลำปาง</v>
      </c>
      <c r="D429" s="1" t="s">
        <v>1841</v>
      </c>
      <c r="E429" s="1" t="s">
        <v>22</v>
      </c>
      <c r="F429" s="1" t="s">
        <v>1858</v>
      </c>
      <c r="G429" s="2" t="str">
        <f t="shared" ref="G429:H429" si="284">HYPERLINK("https://www.google.com/url?q=http%3A%2F%2Fnull", "")</f>
        <v/>
      </c>
      <c r="H429" s="2" t="str">
        <f t="shared" si="284"/>
        <v/>
      </c>
      <c r="I429" s="1" t="s">
        <v>1859</v>
      </c>
      <c r="J429" s="1" t="s">
        <v>47</v>
      </c>
      <c r="K429" s="1" t="s">
        <v>18</v>
      </c>
    </row>
    <row r="430" spans="1:11" x14ac:dyDescent="0.2">
      <c r="A430" s="1" t="s">
        <v>1860</v>
      </c>
      <c r="B430" s="1" t="s">
        <v>1861</v>
      </c>
      <c r="C430" s="2" t="str">
        <f t="shared" si="276"/>
        <v>ลำปาง</v>
      </c>
      <c r="D430" s="1" t="s">
        <v>1831</v>
      </c>
      <c r="E430" s="1" t="s">
        <v>22</v>
      </c>
      <c r="F430" s="1" t="s">
        <v>1862</v>
      </c>
      <c r="G430" s="2" t="str">
        <f t="shared" ref="G430:H430" si="285">HYPERLINK("https://www.google.com/url?q=http%3A%2F%2Fnull", "")</f>
        <v/>
      </c>
      <c r="H430" s="2" t="str">
        <f t="shared" si="285"/>
        <v/>
      </c>
      <c r="I430" s="1" t="s">
        <v>1863</v>
      </c>
      <c r="J430" s="1" t="s">
        <v>47</v>
      </c>
      <c r="K430" s="1" t="s">
        <v>18</v>
      </c>
    </row>
    <row r="431" spans="1:11" x14ac:dyDescent="0.2">
      <c r="A431" s="1" t="s">
        <v>1864</v>
      </c>
      <c r="B431" s="1" t="s">
        <v>1865</v>
      </c>
      <c r="C431" s="2" t="str">
        <f t="shared" si="276"/>
        <v>ลำปาง</v>
      </c>
      <c r="D431" s="1" t="s">
        <v>1866</v>
      </c>
      <c r="E431" s="1" t="s">
        <v>22</v>
      </c>
      <c r="F431" s="1" t="s">
        <v>1832</v>
      </c>
      <c r="G431" s="2" t="str">
        <f t="shared" ref="G431:H431" si="286">HYPERLINK("https://www.google.com/url?q=http%3A%2F%2Fnull", "")</f>
        <v/>
      </c>
      <c r="H431" s="2" t="str">
        <f t="shared" si="286"/>
        <v/>
      </c>
      <c r="I431" s="1" t="s">
        <v>1867</v>
      </c>
      <c r="J431" s="1" t="s">
        <v>260</v>
      </c>
      <c r="K431" s="1" t="s">
        <v>18</v>
      </c>
    </row>
    <row r="432" spans="1:11" x14ac:dyDescent="0.2">
      <c r="A432" s="1" t="s">
        <v>1868</v>
      </c>
      <c r="B432" s="1" t="s">
        <v>1869</v>
      </c>
      <c r="C432" s="2" t="str">
        <f t="shared" si="276"/>
        <v>ลำปาง</v>
      </c>
      <c r="D432" s="1" t="s">
        <v>1831</v>
      </c>
      <c r="E432" s="1" t="s">
        <v>22</v>
      </c>
      <c r="F432" s="1" t="s">
        <v>1870</v>
      </c>
      <c r="G432" s="2" t="str">
        <f t="shared" ref="G432:H432" si="287">HYPERLINK("https://www.google.com/url?q=http%3A%2F%2Fnull", "")</f>
        <v/>
      </c>
      <c r="H432" s="2" t="str">
        <f t="shared" si="287"/>
        <v/>
      </c>
      <c r="I432" s="1" t="s">
        <v>104</v>
      </c>
      <c r="J432" s="1" t="s">
        <v>1871</v>
      </c>
      <c r="K432" s="1" t="s">
        <v>18</v>
      </c>
    </row>
    <row r="433" spans="1:11" x14ac:dyDescent="0.2">
      <c r="A433" s="1" t="s">
        <v>1872</v>
      </c>
      <c r="B433" s="1" t="s">
        <v>1873</v>
      </c>
      <c r="C433" s="2" t="str">
        <f t="shared" si="276"/>
        <v>ลำปาง</v>
      </c>
      <c r="D433" s="1" t="s">
        <v>1831</v>
      </c>
      <c r="E433" s="1" t="s">
        <v>22</v>
      </c>
      <c r="F433" s="1" t="s">
        <v>1874</v>
      </c>
      <c r="G433" s="2" t="str">
        <f t="shared" ref="G433:H433" si="288">HYPERLINK("https://www.google.com/url?q=http%3A%2F%2Fnull", "")</f>
        <v/>
      </c>
      <c r="H433" s="2" t="str">
        <f t="shared" si="288"/>
        <v/>
      </c>
      <c r="I433" s="1" t="s">
        <v>1875</v>
      </c>
      <c r="J433" s="1" t="s">
        <v>47</v>
      </c>
      <c r="K433" s="1" t="s">
        <v>18</v>
      </c>
    </row>
    <row r="434" spans="1:11" x14ac:dyDescent="0.2">
      <c r="A434" s="1" t="s">
        <v>1876</v>
      </c>
      <c r="B434" s="1" t="s">
        <v>1877</v>
      </c>
      <c r="C434" s="2" t="str">
        <f t="shared" si="276"/>
        <v>ลำปาง</v>
      </c>
      <c r="D434" s="1" t="s">
        <v>1831</v>
      </c>
      <c r="E434" s="1" t="s">
        <v>22</v>
      </c>
      <c r="F434" s="1" t="s">
        <v>1878</v>
      </c>
      <c r="G434" s="2" t="str">
        <f t="shared" ref="G434:H434" si="289">HYPERLINK("https://www.google.com/url?q=http%3A%2F%2Fnull", "")</f>
        <v/>
      </c>
      <c r="H434" s="2" t="str">
        <f t="shared" si="289"/>
        <v/>
      </c>
      <c r="I434" s="1" t="s">
        <v>1879</v>
      </c>
      <c r="J434" s="1" t="s">
        <v>1880</v>
      </c>
      <c r="K434" s="1" t="s">
        <v>18</v>
      </c>
    </row>
    <row r="435" spans="1:11" x14ac:dyDescent="0.2">
      <c r="A435" s="1" t="s">
        <v>1881</v>
      </c>
      <c r="B435" s="1" t="s">
        <v>1882</v>
      </c>
      <c r="C435" s="2" t="str">
        <f t="shared" si="276"/>
        <v>ลำปาง</v>
      </c>
      <c r="D435" s="1" t="s">
        <v>1841</v>
      </c>
      <c r="E435" s="1" t="s">
        <v>22</v>
      </c>
      <c r="F435" s="3" t="s">
        <v>1883</v>
      </c>
      <c r="G435" s="2" t="str">
        <f t="shared" ref="G435:H435" si="290">HYPERLINK("https://www.google.com/url?q=http%3A%2F%2Fnull", "")</f>
        <v/>
      </c>
      <c r="H435" s="2" t="str">
        <f t="shared" si="290"/>
        <v/>
      </c>
      <c r="I435" s="1" t="s">
        <v>104</v>
      </c>
      <c r="J435" s="1" t="s">
        <v>1884</v>
      </c>
      <c r="K435" s="1" t="s">
        <v>18</v>
      </c>
    </row>
    <row r="436" spans="1:11" x14ac:dyDescent="0.2">
      <c r="A436" s="1" t="s">
        <v>1885</v>
      </c>
      <c r="B436" s="1" t="s">
        <v>1886</v>
      </c>
      <c r="C436" s="2" t="str">
        <f t="shared" si="276"/>
        <v>ลำปาง</v>
      </c>
      <c r="D436" s="1" t="s">
        <v>47</v>
      </c>
      <c r="E436" s="1" t="s">
        <v>22</v>
      </c>
      <c r="F436" s="1" t="s">
        <v>938</v>
      </c>
      <c r="G436" s="2" t="str">
        <f t="shared" ref="G436:H436" si="291">HYPERLINK("https://www.google.com/url?q=http%3A%2F%2Fnull", "")</f>
        <v/>
      </c>
      <c r="H436" s="2" t="str">
        <f t="shared" si="291"/>
        <v/>
      </c>
      <c r="I436" s="1" t="s">
        <v>1887</v>
      </c>
      <c r="J436" s="1" t="s">
        <v>1888</v>
      </c>
      <c r="K436" s="1" t="s">
        <v>1889</v>
      </c>
    </row>
    <row r="437" spans="1:11" x14ac:dyDescent="0.2">
      <c r="A437" s="1" t="s">
        <v>1890</v>
      </c>
      <c r="B437" s="1" t="s">
        <v>1891</v>
      </c>
      <c r="C437" s="2" t="str">
        <f t="shared" si="276"/>
        <v>ลำปาง</v>
      </c>
      <c r="D437" s="1" t="s">
        <v>1831</v>
      </c>
      <c r="E437" s="1" t="s">
        <v>22</v>
      </c>
      <c r="F437" s="3" t="s">
        <v>1892</v>
      </c>
      <c r="G437" s="2" t="str">
        <f t="shared" ref="G437:H437" si="292">HYPERLINK("https://www.google.com/url?q=http%3A%2F%2Fnull", "")</f>
        <v/>
      </c>
      <c r="H437" s="2" t="str">
        <f t="shared" si="292"/>
        <v/>
      </c>
      <c r="I437" s="1" t="s">
        <v>1893</v>
      </c>
      <c r="J437" s="1" t="s">
        <v>47</v>
      </c>
      <c r="K437" s="1" t="s">
        <v>1894</v>
      </c>
    </row>
    <row r="438" spans="1:11" x14ac:dyDescent="0.2">
      <c r="A438" s="1" t="s">
        <v>1895</v>
      </c>
      <c r="B438" s="1" t="s">
        <v>1896</v>
      </c>
      <c r="C438" s="2" t="str">
        <f t="shared" si="276"/>
        <v>ลำปาง</v>
      </c>
      <c r="D438" s="1" t="s">
        <v>1841</v>
      </c>
      <c r="E438" s="1" t="s">
        <v>22</v>
      </c>
      <c r="F438" s="3" t="s">
        <v>1897</v>
      </c>
      <c r="G438" s="2" t="str">
        <f t="shared" ref="G438:H438" si="293">HYPERLINK("https://www.google.com/url?q=http%3A%2F%2Fnull", "")</f>
        <v/>
      </c>
      <c r="H438" s="2" t="str">
        <f t="shared" si="293"/>
        <v/>
      </c>
      <c r="I438" s="1" t="s">
        <v>1898</v>
      </c>
      <c r="J438" s="1" t="s">
        <v>47</v>
      </c>
      <c r="K438" s="1" t="s">
        <v>1899</v>
      </c>
    </row>
    <row r="439" spans="1:11" x14ac:dyDescent="0.2">
      <c r="A439" s="1" t="s">
        <v>1900</v>
      </c>
      <c r="B439" s="1" t="s">
        <v>1901</v>
      </c>
      <c r="C439" s="2" t="str">
        <f t="shared" si="276"/>
        <v>ลำปาง</v>
      </c>
      <c r="D439" s="1" t="s">
        <v>1831</v>
      </c>
      <c r="E439" s="1" t="s">
        <v>22</v>
      </c>
      <c r="F439" s="1" t="s">
        <v>1902</v>
      </c>
      <c r="G439" s="2" t="str">
        <f t="shared" ref="G439:H439" si="294">HYPERLINK("https://www.google.com/url?q=http%3A%2F%2Fnull", "")</f>
        <v/>
      </c>
      <c r="H439" s="2" t="str">
        <f t="shared" si="294"/>
        <v/>
      </c>
      <c r="I439" s="1" t="s">
        <v>1903</v>
      </c>
      <c r="J439" s="1" t="s">
        <v>47</v>
      </c>
      <c r="K439" s="1" t="s">
        <v>1904</v>
      </c>
    </row>
    <row r="440" spans="1:11" x14ac:dyDescent="0.2">
      <c r="A440" s="1" t="s">
        <v>1905</v>
      </c>
      <c r="B440" s="1" t="s">
        <v>1906</v>
      </c>
      <c r="C440" s="2" t="str">
        <f t="shared" si="276"/>
        <v>ลำปาง</v>
      </c>
      <c r="D440" s="1" t="s">
        <v>1841</v>
      </c>
      <c r="E440" s="1" t="s">
        <v>22</v>
      </c>
      <c r="F440" s="1" t="s">
        <v>1907</v>
      </c>
      <c r="G440" s="2" t="str">
        <f t="shared" ref="G440:H440" si="295">HYPERLINK("https://www.google.com/url?q=http%3A%2F%2Fnull", "")</f>
        <v/>
      </c>
      <c r="H440" s="2" t="str">
        <f t="shared" si="295"/>
        <v/>
      </c>
      <c r="I440" s="1" t="s">
        <v>1908</v>
      </c>
      <c r="J440" s="1" t="s">
        <v>47</v>
      </c>
      <c r="K440" s="1" t="s">
        <v>155</v>
      </c>
    </row>
    <row r="441" spans="1:11" x14ac:dyDescent="0.2">
      <c r="A441" s="1" t="s">
        <v>1909</v>
      </c>
      <c r="B441" s="1" t="s">
        <v>1910</v>
      </c>
      <c r="C441" s="2" t="str">
        <f t="shared" ref="C441:C446" si="296">HYPERLINK("https://www.google.com/url?q=https%3A%2F%2Fwww.rdpb.go.th%2Frdpb%2FprojectData%2Ffiles%2Fnorthern%2F2567%2F14%25E0%25B8%25A5%25E0%25B8%25B3%25E0%25B8%259E%25E0%25B8%25B9%25E0%25B8%2599.pdf", "ลำพูน")</f>
        <v>ลำพูน</v>
      </c>
      <c r="D441" s="1" t="s">
        <v>1911</v>
      </c>
      <c r="E441" s="1" t="s">
        <v>22</v>
      </c>
      <c r="F441" s="1" t="s">
        <v>1912</v>
      </c>
      <c r="G441" s="2" t="str">
        <f t="shared" ref="G441:H441" si="297">HYPERLINK("https://www.google.com/url?q=http%3A%2F%2Fnull", "")</f>
        <v/>
      </c>
      <c r="H441" s="2" t="str">
        <f t="shared" si="297"/>
        <v/>
      </c>
      <c r="I441" s="1" t="s">
        <v>1913</v>
      </c>
      <c r="J441" s="1" t="s">
        <v>47</v>
      </c>
      <c r="K441" s="1" t="s">
        <v>18</v>
      </c>
    </row>
    <row r="442" spans="1:11" x14ac:dyDescent="0.2">
      <c r="A442" s="1" t="s">
        <v>1914</v>
      </c>
      <c r="B442" s="1" t="s">
        <v>1915</v>
      </c>
      <c r="C442" s="2" t="str">
        <f t="shared" si="296"/>
        <v>ลำพูน</v>
      </c>
      <c r="D442" s="1" t="s">
        <v>1916</v>
      </c>
      <c r="E442" s="1" t="s">
        <v>22</v>
      </c>
      <c r="F442" s="1" t="s">
        <v>1917</v>
      </c>
      <c r="G442" s="2" t="str">
        <f t="shared" ref="G442:H442" si="298">HYPERLINK("https://www.google.com/url?q=http%3A%2F%2Fnull", "")</f>
        <v/>
      </c>
      <c r="H442" s="2" t="str">
        <f t="shared" si="298"/>
        <v/>
      </c>
      <c r="I442" s="1" t="s">
        <v>1918</v>
      </c>
      <c r="J442" s="1" t="s">
        <v>234</v>
      </c>
      <c r="K442" s="1" t="s">
        <v>18</v>
      </c>
    </row>
    <row r="443" spans="1:11" x14ac:dyDescent="0.2">
      <c r="A443" s="1" t="s">
        <v>1919</v>
      </c>
      <c r="B443" s="1" t="s">
        <v>1920</v>
      </c>
      <c r="C443" s="2" t="str">
        <f t="shared" si="296"/>
        <v>ลำพูน</v>
      </c>
      <c r="D443" s="1" t="s">
        <v>1916</v>
      </c>
      <c r="E443" s="1" t="s">
        <v>22</v>
      </c>
      <c r="F443" s="1" t="s">
        <v>1921</v>
      </c>
      <c r="G443" s="2" t="str">
        <f t="shared" ref="G443:H443" si="299">HYPERLINK("https://www.google.com/url?q=http%3A%2F%2Fnull", "")</f>
        <v/>
      </c>
      <c r="H443" s="2" t="str">
        <f t="shared" si="299"/>
        <v/>
      </c>
      <c r="I443" s="1" t="s">
        <v>1922</v>
      </c>
      <c r="J443" s="1" t="s">
        <v>922</v>
      </c>
      <c r="K443" s="1" t="s">
        <v>18</v>
      </c>
    </row>
    <row r="444" spans="1:11" x14ac:dyDescent="0.2">
      <c r="A444" s="1" t="s">
        <v>1923</v>
      </c>
      <c r="B444" s="1" t="s">
        <v>1924</v>
      </c>
      <c r="C444" s="2" t="str">
        <f t="shared" si="296"/>
        <v>ลำพูน</v>
      </c>
      <c r="D444" s="1" t="s">
        <v>1916</v>
      </c>
      <c r="E444" s="1" t="s">
        <v>22</v>
      </c>
      <c r="F444" s="1" t="s">
        <v>1921</v>
      </c>
      <c r="G444" s="2" t="str">
        <f t="shared" ref="G444:H444" si="300">HYPERLINK("https://www.google.com/url?q=http%3A%2F%2Fnull", "")</f>
        <v/>
      </c>
      <c r="H444" s="2" t="str">
        <f t="shared" si="300"/>
        <v/>
      </c>
      <c r="I444" s="1" t="s">
        <v>1925</v>
      </c>
      <c r="J444" s="1" t="s">
        <v>234</v>
      </c>
      <c r="K444" s="1" t="s">
        <v>18</v>
      </c>
    </row>
    <row r="445" spans="1:11" x14ac:dyDescent="0.2">
      <c r="A445" s="1" t="s">
        <v>1926</v>
      </c>
      <c r="B445" s="1" t="s">
        <v>1927</v>
      </c>
      <c r="C445" s="2" t="str">
        <f t="shared" si="296"/>
        <v>ลำพูน</v>
      </c>
      <c r="D445" s="1" t="s">
        <v>1916</v>
      </c>
      <c r="E445" s="1" t="s">
        <v>22</v>
      </c>
      <c r="F445" s="1" t="s">
        <v>47</v>
      </c>
      <c r="G445" s="2" t="str">
        <f t="shared" ref="G445:H445" si="301">HYPERLINK("https://www.google.com/url?q=http%3A%2F%2Fnull", "")</f>
        <v/>
      </c>
      <c r="H445" s="2" t="str">
        <f t="shared" si="301"/>
        <v/>
      </c>
      <c r="I445" s="1" t="s">
        <v>1928</v>
      </c>
      <c r="J445" s="1" t="s">
        <v>1385</v>
      </c>
      <c r="K445" s="1" t="s">
        <v>18</v>
      </c>
    </row>
    <row r="446" spans="1:11" x14ac:dyDescent="0.2">
      <c r="A446" s="1" t="s">
        <v>1929</v>
      </c>
      <c r="B446" s="1" t="s">
        <v>1930</v>
      </c>
      <c r="C446" s="2" t="str">
        <f t="shared" si="296"/>
        <v>ลำพูน</v>
      </c>
      <c r="D446" s="1" t="s">
        <v>47</v>
      </c>
      <c r="E446" s="1" t="s">
        <v>22</v>
      </c>
      <c r="F446" s="1" t="s">
        <v>1931</v>
      </c>
      <c r="G446" s="2" t="str">
        <f t="shared" ref="G446:H446" si="302">HYPERLINK("https://www.google.com/url?q=http%3A%2F%2Fnull", "")</f>
        <v/>
      </c>
      <c r="H446" s="2" t="str">
        <f t="shared" si="302"/>
        <v/>
      </c>
      <c r="I446" s="1" t="s">
        <v>1932</v>
      </c>
      <c r="J446" s="1" t="s">
        <v>47</v>
      </c>
      <c r="K446" s="1" t="s">
        <v>1933</v>
      </c>
    </row>
    <row r="447" spans="1:11" x14ac:dyDescent="0.2">
      <c r="A447" s="1" t="s">
        <v>1934</v>
      </c>
      <c r="B447" s="1" t="s">
        <v>1935</v>
      </c>
      <c r="C447" s="2" t="str">
        <f t="shared" ref="C447:C465" si="303">HYPERLINK("https://www.google.com/url?q=https%3A%2F%2Fwww.rdpb.go.th%2Frdpb%2FprojectData%2Ffiles%2Fnorth_eastern%2F2567%2F13%25E0%25B8%25A8%25E0%25B8%25A3%25E0%25B8%25B5%25E0%25B8%25AA%25E0%25B8%25B0%25E0%25B9%2580%25E0%25B8%2581%25E0%25B8%25A9.pdf", "ศรีสะเกษ")</f>
        <v>ศรีสะเกษ</v>
      </c>
      <c r="D447" s="1" t="s">
        <v>1936</v>
      </c>
      <c r="E447" s="1" t="s">
        <v>22</v>
      </c>
      <c r="F447" s="1" t="s">
        <v>1937</v>
      </c>
      <c r="G447" s="2" t="str">
        <f>HYPERLINK("https://www.google.com/url?q=https%3A%2F%2Fdrive.google.com%2Ffile%2Fd%2F1t6bxmVGycKaXD3sHB5RKN1kKIl5tA7ER%2Fview%3Fusp%3Dsharing", "สภาพสมบูรณ์")</f>
        <v>สภาพสมบูรณ์</v>
      </c>
      <c r="H447" s="2" t="str">
        <f t="shared" ref="H447:H449" si="304">HYPERLINK("https://www.google.com/url?q=http%3A%2F%2Fnull", "")</f>
        <v/>
      </c>
      <c r="I447" s="1" t="s">
        <v>1938</v>
      </c>
      <c r="J447" s="1" t="s">
        <v>1939</v>
      </c>
      <c r="K447" s="1" t="s">
        <v>86</v>
      </c>
    </row>
    <row r="448" spans="1:11" x14ac:dyDescent="0.2">
      <c r="A448" s="1" t="s">
        <v>1940</v>
      </c>
      <c r="B448" s="1" t="s">
        <v>1941</v>
      </c>
      <c r="C448" s="2" t="str">
        <f t="shared" si="303"/>
        <v>ศรีสะเกษ</v>
      </c>
      <c r="D448" s="1" t="s">
        <v>1942</v>
      </c>
      <c r="E448" s="1" t="s">
        <v>22</v>
      </c>
      <c r="F448" s="1" t="s">
        <v>1943</v>
      </c>
      <c r="G448" s="2" t="str">
        <f>HYPERLINK("https://www.google.com/url?q=https%3A%2F%2Fdrive.google.com%2Ffile%2Fd%2F1yDgldWVgY2ANaMzTTRKApGd1h1ed3pjh%2Fview%3Fusp%3Dsharing", "สภาพสมบูรณ์")</f>
        <v>สภาพสมบูรณ์</v>
      </c>
      <c r="H448" s="2" t="str">
        <f t="shared" si="304"/>
        <v/>
      </c>
      <c r="I448" s="1" t="s">
        <v>1944</v>
      </c>
      <c r="J448" s="1" t="s">
        <v>1945</v>
      </c>
      <c r="K448" s="1" t="s">
        <v>1946</v>
      </c>
    </row>
    <row r="449" spans="1:11" x14ac:dyDescent="0.2">
      <c r="A449" s="1" t="s">
        <v>1947</v>
      </c>
      <c r="B449" s="1" t="s">
        <v>1948</v>
      </c>
      <c r="C449" s="2" t="str">
        <f t="shared" si="303"/>
        <v>ศรีสะเกษ</v>
      </c>
      <c r="D449" s="1" t="s">
        <v>1949</v>
      </c>
      <c r="E449" s="1" t="s">
        <v>22</v>
      </c>
      <c r="F449" s="1" t="s">
        <v>1950</v>
      </c>
      <c r="G449" s="2" t="str">
        <f>HYPERLINK("https://www.google.com/url?q=https%3A%2F%2Fdrive.google.com%2Ffile%2Fd%2F1re0vg3dM9ABzlLz2jpaPQZsrNtKT3Sx3%2Fview%3Fusp%3Dsharing", "สภาพสมบูรณ์")</f>
        <v>สภาพสมบูรณ์</v>
      </c>
      <c r="H449" s="2" t="str">
        <f t="shared" si="304"/>
        <v/>
      </c>
      <c r="I449" s="1" t="s">
        <v>1951</v>
      </c>
      <c r="J449" s="1" t="s">
        <v>1952</v>
      </c>
      <c r="K449" s="1" t="s">
        <v>18</v>
      </c>
    </row>
    <row r="450" spans="1:11" x14ac:dyDescent="0.2">
      <c r="A450" s="1" t="s">
        <v>1953</v>
      </c>
      <c r="B450" s="1" t="s">
        <v>1954</v>
      </c>
      <c r="C450" s="2" t="str">
        <f t="shared" si="303"/>
        <v>ศรีสะเกษ</v>
      </c>
      <c r="D450" s="1" t="s">
        <v>1949</v>
      </c>
      <c r="E450" s="1" t="s">
        <v>22</v>
      </c>
      <c r="F450" s="1" t="s">
        <v>1950</v>
      </c>
      <c r="G450" s="2" t="str">
        <f t="shared" ref="G450:H450" si="305">HYPERLINK("https://www.google.com/url?q=http%3A%2F%2Fnull", "")</f>
        <v/>
      </c>
      <c r="H450" s="2" t="str">
        <f t="shared" si="305"/>
        <v/>
      </c>
      <c r="I450" s="1" t="s">
        <v>1955</v>
      </c>
      <c r="J450" s="1" t="s">
        <v>1956</v>
      </c>
      <c r="K450" s="1" t="s">
        <v>86</v>
      </c>
    </row>
    <row r="451" spans="1:11" x14ac:dyDescent="0.2">
      <c r="A451" s="1" t="s">
        <v>1957</v>
      </c>
      <c r="B451" s="1" t="s">
        <v>1958</v>
      </c>
      <c r="C451" s="2" t="str">
        <f t="shared" si="303"/>
        <v>ศรีสะเกษ</v>
      </c>
      <c r="D451" s="1" t="s">
        <v>1959</v>
      </c>
      <c r="E451" s="1" t="s">
        <v>22</v>
      </c>
      <c r="F451" s="1" t="s">
        <v>1960</v>
      </c>
      <c r="G451" s="2" t="str">
        <f>HYPERLINK("https://www.google.com/url?q=https%3A%2F%2Fdrive.google.com%2Ffile%2Fd%2F1OUt2EEw-w7IX7xnU4xzIxcbOW9YzCew9%2Fview%3Fusp%3Dsharing", "สภาพสมบูรณ์")</f>
        <v>สภาพสมบูรณ์</v>
      </c>
      <c r="H451" s="2" t="str">
        <f t="shared" ref="H451:H453" si="306">HYPERLINK("https://www.google.com/url?q=http%3A%2F%2Fnull", "")</f>
        <v/>
      </c>
      <c r="I451" s="1" t="s">
        <v>1961</v>
      </c>
      <c r="J451" s="1" t="s">
        <v>47</v>
      </c>
      <c r="K451" s="1" t="s">
        <v>18</v>
      </c>
    </row>
    <row r="452" spans="1:11" x14ac:dyDescent="0.2">
      <c r="A452" s="1" t="s">
        <v>1962</v>
      </c>
      <c r="B452" s="1" t="s">
        <v>1963</v>
      </c>
      <c r="C452" s="2" t="str">
        <f t="shared" si="303"/>
        <v>ศรีสะเกษ</v>
      </c>
      <c r="D452" s="1" t="s">
        <v>1959</v>
      </c>
      <c r="E452" s="1" t="s">
        <v>22</v>
      </c>
      <c r="F452" s="1" t="s">
        <v>1964</v>
      </c>
      <c r="G452" s="2" t="str">
        <f>HYPERLINK("https://www.google.com/url?q=https%3A%2F%2Fdrive.google.com%2Ffile%2Fd%2F162wAjqso6VpPbG-LTnBFULQwwk00NYI4%2Fview%3Fusp%3Dsharing", "สภาพสมบูรณ์")</f>
        <v>สภาพสมบูรณ์</v>
      </c>
      <c r="H452" s="2" t="str">
        <f t="shared" si="306"/>
        <v/>
      </c>
      <c r="I452" s="1" t="s">
        <v>1965</v>
      </c>
      <c r="J452" s="1" t="s">
        <v>47</v>
      </c>
      <c r="K452" s="1" t="s">
        <v>18</v>
      </c>
    </row>
    <row r="453" spans="1:11" x14ac:dyDescent="0.2">
      <c r="A453" s="1" t="s">
        <v>1966</v>
      </c>
      <c r="B453" s="1" t="s">
        <v>1967</v>
      </c>
      <c r="C453" s="2" t="str">
        <f t="shared" si="303"/>
        <v>ศรีสะเกษ</v>
      </c>
      <c r="D453" s="1" t="s">
        <v>1959</v>
      </c>
      <c r="E453" s="1" t="s">
        <v>22</v>
      </c>
      <c r="F453" s="1" t="s">
        <v>1968</v>
      </c>
      <c r="G453" s="2" t="str">
        <f>HYPERLINK("https://www.google.com/url?q=https%3A%2F%2Fdrive.google.com%2Ffile%2Fd%2F1Ia2AcSpCZXcfb5TuCzgjjdpU0fF9ZKA_%2Fview%3Fusp%3Dsharing", "สภาพสมบูรณ์")</f>
        <v>สภาพสมบูรณ์</v>
      </c>
      <c r="H453" s="2" t="str">
        <f t="shared" si="306"/>
        <v/>
      </c>
      <c r="I453" s="1" t="s">
        <v>1969</v>
      </c>
      <c r="J453" s="1" t="s">
        <v>47</v>
      </c>
      <c r="K453" s="1" t="s">
        <v>18</v>
      </c>
    </row>
    <row r="454" spans="1:11" x14ac:dyDescent="0.2">
      <c r="A454" s="1" t="s">
        <v>1970</v>
      </c>
      <c r="B454" s="1" t="s">
        <v>1971</v>
      </c>
      <c r="C454" s="2" t="str">
        <f t="shared" si="303"/>
        <v>ศรีสะเกษ</v>
      </c>
      <c r="D454" s="1" t="s">
        <v>1959</v>
      </c>
      <c r="E454" s="1" t="s">
        <v>22</v>
      </c>
      <c r="F454" s="1" t="s">
        <v>1972</v>
      </c>
      <c r="G454" s="2" t="str">
        <f t="shared" ref="G454:H454" si="307">HYPERLINK("https://www.google.com/url?q=http%3A%2F%2Fnull", "")</f>
        <v/>
      </c>
      <c r="H454" s="2" t="str">
        <f t="shared" si="307"/>
        <v/>
      </c>
      <c r="I454" s="1" t="s">
        <v>1973</v>
      </c>
      <c r="J454" s="1" t="s">
        <v>47</v>
      </c>
      <c r="K454" s="1" t="s">
        <v>18</v>
      </c>
    </row>
    <row r="455" spans="1:11" x14ac:dyDescent="0.2">
      <c r="A455" s="1" t="s">
        <v>1974</v>
      </c>
      <c r="B455" s="1" t="s">
        <v>1975</v>
      </c>
      <c r="C455" s="2" t="str">
        <f t="shared" si="303"/>
        <v>ศรีสะเกษ</v>
      </c>
      <c r="D455" s="1" t="s">
        <v>1949</v>
      </c>
      <c r="E455" s="1" t="s">
        <v>22</v>
      </c>
      <c r="F455" s="1" t="s">
        <v>1976</v>
      </c>
      <c r="G455" s="2" t="str">
        <f>HYPERLINK("https://www.google.com/url?q=https%3A%2F%2Fdrive.google.com%2Ffile%2Fd%2F1VD5kWd8uFQtoWhFta1FgP2iVwsDFOkyw%2Fview%3Fusp%3Dsharing", "สภาพสมบูรณ์")</f>
        <v>สภาพสมบูรณ์</v>
      </c>
      <c r="H455" s="2" t="str">
        <f>HYPERLINK("https://www.google.com/url?q=http%3A%2F%2Fnull", "")</f>
        <v/>
      </c>
      <c r="I455" s="1" t="s">
        <v>1977</v>
      </c>
      <c r="J455" s="1" t="s">
        <v>47</v>
      </c>
      <c r="K455" s="1" t="s">
        <v>1978</v>
      </c>
    </row>
    <row r="456" spans="1:11" x14ac:dyDescent="0.2">
      <c r="A456" s="1" t="s">
        <v>1979</v>
      </c>
      <c r="B456" s="1" t="s">
        <v>1980</v>
      </c>
      <c r="C456" s="2" t="str">
        <f t="shared" si="303"/>
        <v>ศรีสะเกษ</v>
      </c>
      <c r="D456" s="1" t="s">
        <v>1981</v>
      </c>
      <c r="E456" s="1" t="s">
        <v>22</v>
      </c>
      <c r="F456" s="1" t="s">
        <v>1982</v>
      </c>
      <c r="G456" s="2" t="str">
        <f t="shared" ref="G456:H456" si="308">HYPERLINK("https://www.google.com/url?q=http%3A%2F%2Fnull", "")</f>
        <v/>
      </c>
      <c r="H456" s="2" t="str">
        <f t="shared" si="308"/>
        <v/>
      </c>
      <c r="I456" s="1" t="s">
        <v>47</v>
      </c>
      <c r="J456" s="1" t="s">
        <v>1983</v>
      </c>
      <c r="K456" s="1" t="s">
        <v>1984</v>
      </c>
    </row>
    <row r="457" spans="1:11" x14ac:dyDescent="0.2">
      <c r="A457" s="1" t="s">
        <v>1985</v>
      </c>
      <c r="B457" s="1" t="s">
        <v>1986</v>
      </c>
      <c r="C457" s="2" t="str">
        <f t="shared" si="303"/>
        <v>ศรีสะเกษ</v>
      </c>
      <c r="D457" s="1" t="s">
        <v>1987</v>
      </c>
      <c r="E457" s="1" t="s">
        <v>22</v>
      </c>
      <c r="F457" s="1" t="s">
        <v>1988</v>
      </c>
      <c r="G457" s="2" t="str">
        <f t="shared" ref="G457:H457" si="309">HYPERLINK("https://www.google.com/url?q=http%3A%2F%2Fnull", "")</f>
        <v/>
      </c>
      <c r="H457" s="2" t="str">
        <f t="shared" si="309"/>
        <v/>
      </c>
      <c r="I457" s="1" t="s">
        <v>1989</v>
      </c>
      <c r="J457" s="1" t="s">
        <v>47</v>
      </c>
      <c r="K457" s="1" t="s">
        <v>1946</v>
      </c>
    </row>
    <row r="458" spans="1:11" x14ac:dyDescent="0.2">
      <c r="A458" s="1" t="s">
        <v>1990</v>
      </c>
      <c r="B458" s="1" t="s">
        <v>1991</v>
      </c>
      <c r="C458" s="2" t="str">
        <f t="shared" si="303"/>
        <v>ศรีสะเกษ</v>
      </c>
      <c r="D458" s="1" t="s">
        <v>1981</v>
      </c>
      <c r="E458" s="1" t="s">
        <v>22</v>
      </c>
      <c r="F458" s="3" t="s">
        <v>1992</v>
      </c>
      <c r="G458" s="2" t="str">
        <f t="shared" ref="G458:H458" si="310">HYPERLINK("https://www.google.com/url?q=http%3A%2F%2Fnull", "")</f>
        <v/>
      </c>
      <c r="H458" s="2" t="str">
        <f t="shared" si="310"/>
        <v/>
      </c>
      <c r="I458" s="1" t="s">
        <v>1993</v>
      </c>
      <c r="J458" s="1" t="s">
        <v>47</v>
      </c>
      <c r="K458" s="1" t="s">
        <v>1994</v>
      </c>
    </row>
    <row r="459" spans="1:11" x14ac:dyDescent="0.2">
      <c r="A459" s="1" t="s">
        <v>1995</v>
      </c>
      <c r="B459" s="1" t="s">
        <v>1996</v>
      </c>
      <c r="C459" s="2" t="str">
        <f t="shared" si="303"/>
        <v>ศรีสะเกษ</v>
      </c>
      <c r="D459" s="1" t="s">
        <v>1997</v>
      </c>
      <c r="E459" s="1" t="s">
        <v>22</v>
      </c>
      <c r="F459" s="1" t="s">
        <v>47</v>
      </c>
      <c r="G459" s="2" t="str">
        <f t="shared" ref="G459:H459" si="311">HYPERLINK("https://www.google.com/url?q=http%3A%2F%2Fnull", "")</f>
        <v/>
      </c>
      <c r="H459" s="2" t="str">
        <f t="shared" si="311"/>
        <v/>
      </c>
      <c r="I459" s="1" t="s">
        <v>1998</v>
      </c>
      <c r="J459" s="1" t="s">
        <v>47</v>
      </c>
      <c r="K459" s="1" t="s">
        <v>94</v>
      </c>
    </row>
    <row r="460" spans="1:11" x14ac:dyDescent="0.2">
      <c r="A460" s="1" t="s">
        <v>1999</v>
      </c>
      <c r="B460" s="1" t="s">
        <v>2000</v>
      </c>
      <c r="C460" s="2" t="str">
        <f t="shared" si="303"/>
        <v>ศรีสะเกษ</v>
      </c>
      <c r="D460" s="1" t="s">
        <v>2001</v>
      </c>
      <c r="E460" s="1" t="s">
        <v>22</v>
      </c>
      <c r="F460" s="1" t="s">
        <v>47</v>
      </c>
      <c r="G460" s="2" t="str">
        <f>HYPERLINK("https://www.google.com/url?q=https%3A%2F%2Fdrive.google.com%2Ffile%2Fd%2F1A-sQjwI9Uy2W6rIu-WNfkgb8s09Vstc8%2Fview%3Fusp%3Dsharing", "สภาพชำรุด")</f>
        <v>สภาพชำรุด</v>
      </c>
      <c r="H460" s="2" t="str">
        <f>HYPERLINK("https://www.google.com/url?q=http%3A%2F%2Fnull", "")</f>
        <v/>
      </c>
      <c r="I460" s="1" t="s">
        <v>1998</v>
      </c>
      <c r="J460" s="1" t="s">
        <v>47</v>
      </c>
      <c r="K460" s="1" t="s">
        <v>94</v>
      </c>
    </row>
    <row r="461" spans="1:11" x14ac:dyDescent="0.2">
      <c r="A461" s="1" t="s">
        <v>2002</v>
      </c>
      <c r="B461" s="1" t="s">
        <v>2003</v>
      </c>
      <c r="C461" s="2" t="str">
        <f t="shared" si="303"/>
        <v>ศรีสะเกษ</v>
      </c>
      <c r="D461" s="1" t="s">
        <v>1959</v>
      </c>
      <c r="E461" s="1" t="s">
        <v>22</v>
      </c>
      <c r="F461" s="1" t="s">
        <v>47</v>
      </c>
      <c r="G461" s="2" t="str">
        <f t="shared" ref="G461:H461" si="312">HYPERLINK("https://www.google.com/url?q=http%3A%2F%2Fnull", "")</f>
        <v/>
      </c>
      <c r="H461" s="2" t="str">
        <f t="shared" si="312"/>
        <v/>
      </c>
      <c r="I461" s="1" t="s">
        <v>1998</v>
      </c>
      <c r="J461" s="1" t="s">
        <v>47</v>
      </c>
      <c r="K461" s="1" t="s">
        <v>94</v>
      </c>
    </row>
    <row r="462" spans="1:11" x14ac:dyDescent="0.2">
      <c r="A462" s="1" t="s">
        <v>2004</v>
      </c>
      <c r="B462" s="1" t="s">
        <v>2005</v>
      </c>
      <c r="C462" s="2" t="str">
        <f t="shared" si="303"/>
        <v>ศรีสะเกษ</v>
      </c>
      <c r="D462" s="1" t="s">
        <v>1959</v>
      </c>
      <c r="E462" s="1" t="s">
        <v>22</v>
      </c>
      <c r="F462" s="1" t="s">
        <v>47</v>
      </c>
      <c r="G462" s="2" t="str">
        <f t="shared" ref="G462:H462" si="313">HYPERLINK("https://www.google.com/url?q=http%3A%2F%2Fnull", "")</f>
        <v/>
      </c>
      <c r="H462" s="2" t="str">
        <f t="shared" si="313"/>
        <v/>
      </c>
      <c r="I462" s="1" t="s">
        <v>2006</v>
      </c>
      <c r="J462" s="1" t="s">
        <v>47</v>
      </c>
      <c r="K462" s="1" t="s">
        <v>91</v>
      </c>
    </row>
    <row r="463" spans="1:11" x14ac:dyDescent="0.2">
      <c r="A463" s="1" t="s">
        <v>2007</v>
      </c>
      <c r="B463" s="1" t="s">
        <v>2008</v>
      </c>
      <c r="C463" s="2" t="str">
        <f t="shared" si="303"/>
        <v>ศรีสะเกษ</v>
      </c>
      <c r="D463" s="1" t="s">
        <v>2009</v>
      </c>
      <c r="E463" s="1" t="s">
        <v>22</v>
      </c>
      <c r="F463" s="1" t="s">
        <v>1943</v>
      </c>
      <c r="G463" s="2" t="str">
        <f>HYPERLINK("https://www.google.com/url?q=https%3A%2F%2Fdrive.google.com%2Ffile%2Fd%2F1SYC3fLgQiFhJk3fBVXR8E57STQKRswyd%2Fview%3Fusp%3Dsharing", "สภาพสมบูรณ์")</f>
        <v>สภาพสมบูรณ์</v>
      </c>
      <c r="H463" s="2" t="str">
        <f>HYPERLINK("https://www.google.com/url?q=http%3A%2F%2Fnull", "")</f>
        <v/>
      </c>
      <c r="I463" s="1" t="s">
        <v>2010</v>
      </c>
      <c r="J463" s="1" t="s">
        <v>47</v>
      </c>
      <c r="K463" s="1" t="s">
        <v>473</v>
      </c>
    </row>
    <row r="464" spans="1:11" x14ac:dyDescent="0.2">
      <c r="A464" s="1" t="s">
        <v>2011</v>
      </c>
      <c r="B464" s="1" t="s">
        <v>2012</v>
      </c>
      <c r="C464" s="2" t="str">
        <f t="shared" si="303"/>
        <v>ศรีสะเกษ</v>
      </c>
      <c r="D464" s="1" t="s">
        <v>1959</v>
      </c>
      <c r="E464" s="1" t="s">
        <v>22</v>
      </c>
      <c r="F464" s="1" t="s">
        <v>2013</v>
      </c>
      <c r="G464" s="2" t="str">
        <f t="shared" ref="G464:H464" si="314">HYPERLINK("https://www.google.com/url?q=http%3A%2F%2Fnull", "")</f>
        <v/>
      </c>
      <c r="H464" s="2" t="str">
        <f t="shared" si="314"/>
        <v/>
      </c>
      <c r="I464" s="1" t="s">
        <v>2014</v>
      </c>
      <c r="J464" s="1" t="s">
        <v>47</v>
      </c>
      <c r="K464" s="1" t="s">
        <v>2015</v>
      </c>
    </row>
    <row r="465" spans="1:11" x14ac:dyDescent="0.2">
      <c r="A465" s="1" t="s">
        <v>2016</v>
      </c>
      <c r="B465" s="1" t="s">
        <v>2017</v>
      </c>
      <c r="C465" s="2" t="str">
        <f t="shared" si="303"/>
        <v>ศรีสะเกษ</v>
      </c>
      <c r="D465" s="1" t="s">
        <v>2018</v>
      </c>
      <c r="E465" s="1" t="s">
        <v>22</v>
      </c>
      <c r="F465" s="1" t="s">
        <v>1988</v>
      </c>
      <c r="G465" s="2" t="str">
        <f t="shared" ref="G465:H465" si="315">HYPERLINK("https://www.google.com/url?q=http%3A%2F%2Fnull", "")</f>
        <v/>
      </c>
      <c r="H465" s="2" t="str">
        <f t="shared" si="315"/>
        <v/>
      </c>
      <c r="I465" s="1" t="s">
        <v>2019</v>
      </c>
      <c r="J465" s="1" t="s">
        <v>2020</v>
      </c>
      <c r="K465" s="1" t="s">
        <v>2021</v>
      </c>
    </row>
    <row r="466" spans="1:11" x14ac:dyDescent="0.2">
      <c r="A466" s="1" t="s">
        <v>2022</v>
      </c>
      <c r="B466" s="1" t="s">
        <v>2023</v>
      </c>
      <c r="C466" s="2" t="str">
        <f t="shared" ref="C466:C540" si="316">HYPERLINK("https://www.google.com/url?q=https%3A%2F%2Fwww.rdpb.go.th%2Frdpb%2FprojectData%2Ffiles%2Fnorth_eastern%2F2567%2F14%25E0%25B8%25AA%25E0%25B8%2581%25E0%25B8%25A5%25E0%25B8%2599%25E0%25B8%2584%25E0%25B8%25A3.pdf", "สกลนคร")</f>
        <v>สกลนคร</v>
      </c>
      <c r="D466" s="1" t="s">
        <v>2024</v>
      </c>
      <c r="E466" s="1" t="s">
        <v>22</v>
      </c>
      <c r="F466" s="1" t="s">
        <v>2025</v>
      </c>
      <c r="G466" s="2" t="str">
        <f t="shared" ref="G466:H466" si="317">HYPERLINK("https://www.google.com/url?q=http%3A%2F%2Fnull", "")</f>
        <v/>
      </c>
      <c r="H466" s="2" t="str">
        <f t="shared" si="317"/>
        <v/>
      </c>
      <c r="I466" s="1" t="s">
        <v>576</v>
      </c>
      <c r="J466" s="1" t="s">
        <v>2026</v>
      </c>
      <c r="K466" s="1" t="s">
        <v>18</v>
      </c>
    </row>
    <row r="467" spans="1:11" x14ac:dyDescent="0.2">
      <c r="A467" s="1" t="s">
        <v>2027</v>
      </c>
      <c r="B467" s="1" t="s">
        <v>2028</v>
      </c>
      <c r="C467" s="2" t="str">
        <f t="shared" si="316"/>
        <v>สกลนคร</v>
      </c>
      <c r="D467" s="1" t="s">
        <v>2029</v>
      </c>
      <c r="E467" s="1" t="s">
        <v>22</v>
      </c>
      <c r="F467" s="1" t="s">
        <v>2030</v>
      </c>
      <c r="G467" s="2" t="str">
        <f t="shared" ref="G467:H467" si="318">HYPERLINK("https://www.google.com/url?q=http%3A%2F%2Fnull", "")</f>
        <v/>
      </c>
      <c r="H467" s="2" t="str">
        <f t="shared" si="318"/>
        <v/>
      </c>
      <c r="I467" s="1" t="s">
        <v>576</v>
      </c>
      <c r="J467" s="1" t="s">
        <v>2031</v>
      </c>
      <c r="K467" s="1" t="s">
        <v>18</v>
      </c>
    </row>
    <row r="468" spans="1:11" x14ac:dyDescent="0.2">
      <c r="A468" s="1" t="s">
        <v>2032</v>
      </c>
      <c r="B468" s="1" t="s">
        <v>2033</v>
      </c>
      <c r="C468" s="2" t="str">
        <f t="shared" si="316"/>
        <v>สกลนคร</v>
      </c>
      <c r="D468" s="1" t="s">
        <v>2034</v>
      </c>
      <c r="E468" s="1" t="s">
        <v>22</v>
      </c>
      <c r="F468" s="1" t="s">
        <v>2035</v>
      </c>
      <c r="G468" s="2" t="str">
        <f t="shared" ref="G468:H468" si="319">HYPERLINK("https://www.google.com/url?q=http%3A%2F%2Fnull", "")</f>
        <v/>
      </c>
      <c r="H468" s="2" t="str">
        <f t="shared" si="319"/>
        <v/>
      </c>
      <c r="I468" s="1" t="s">
        <v>576</v>
      </c>
      <c r="J468" s="1" t="s">
        <v>2036</v>
      </c>
      <c r="K468" s="1" t="s">
        <v>18</v>
      </c>
    </row>
    <row r="469" spans="1:11" x14ac:dyDescent="0.2">
      <c r="A469" s="1" t="s">
        <v>2037</v>
      </c>
      <c r="B469" s="1" t="s">
        <v>2038</v>
      </c>
      <c r="C469" s="2" t="str">
        <f t="shared" si="316"/>
        <v>สกลนคร</v>
      </c>
      <c r="D469" s="1" t="s">
        <v>2034</v>
      </c>
      <c r="E469" s="1" t="s">
        <v>22</v>
      </c>
      <c r="F469" s="1" t="s">
        <v>2035</v>
      </c>
      <c r="G469" s="2" t="str">
        <f t="shared" ref="G469:H469" si="320">HYPERLINK("https://www.google.com/url?q=http%3A%2F%2Fnull", "")</f>
        <v/>
      </c>
      <c r="H469" s="2" t="str">
        <f t="shared" si="320"/>
        <v/>
      </c>
      <c r="I469" s="1" t="s">
        <v>2039</v>
      </c>
      <c r="J469" s="1" t="s">
        <v>2040</v>
      </c>
      <c r="K469" s="1" t="s">
        <v>18</v>
      </c>
    </row>
    <row r="470" spans="1:11" x14ac:dyDescent="0.2">
      <c r="A470" s="1" t="s">
        <v>2041</v>
      </c>
      <c r="B470" s="1" t="s">
        <v>2042</v>
      </c>
      <c r="C470" s="2" t="str">
        <f t="shared" si="316"/>
        <v>สกลนคร</v>
      </c>
      <c r="D470" s="1" t="s">
        <v>2034</v>
      </c>
      <c r="E470" s="1" t="s">
        <v>22</v>
      </c>
      <c r="F470" s="1" t="s">
        <v>2043</v>
      </c>
      <c r="G470" s="2" t="str">
        <f t="shared" ref="G470:H470" si="321">HYPERLINK("https://www.google.com/url?q=http%3A%2F%2Fnull", "")</f>
        <v/>
      </c>
      <c r="H470" s="2" t="str">
        <f t="shared" si="321"/>
        <v/>
      </c>
      <c r="I470" s="1" t="s">
        <v>2044</v>
      </c>
      <c r="J470" s="1" t="s">
        <v>2045</v>
      </c>
      <c r="K470" s="1" t="s">
        <v>18</v>
      </c>
    </row>
    <row r="471" spans="1:11" x14ac:dyDescent="0.2">
      <c r="A471" s="1" t="s">
        <v>2046</v>
      </c>
      <c r="B471" s="1" t="s">
        <v>2047</v>
      </c>
      <c r="C471" s="2" t="str">
        <f t="shared" si="316"/>
        <v>สกลนคร</v>
      </c>
      <c r="D471" s="1" t="s">
        <v>2029</v>
      </c>
      <c r="E471" s="1" t="s">
        <v>22</v>
      </c>
      <c r="F471" s="1" t="s">
        <v>2048</v>
      </c>
      <c r="G471" s="2" t="str">
        <f t="shared" ref="G471:H471" si="322">HYPERLINK("https://www.google.com/url?q=http%3A%2F%2Fnull", "")</f>
        <v/>
      </c>
      <c r="H471" s="2" t="str">
        <f t="shared" si="322"/>
        <v/>
      </c>
      <c r="I471" s="1" t="s">
        <v>576</v>
      </c>
      <c r="J471" s="1" t="s">
        <v>2049</v>
      </c>
      <c r="K471" s="1" t="s">
        <v>18</v>
      </c>
    </row>
    <row r="472" spans="1:11" x14ac:dyDescent="0.2">
      <c r="A472" s="1" t="s">
        <v>2050</v>
      </c>
      <c r="B472" s="1" t="s">
        <v>2051</v>
      </c>
      <c r="C472" s="2" t="str">
        <f t="shared" si="316"/>
        <v>สกลนคร</v>
      </c>
      <c r="D472" s="1" t="s">
        <v>2029</v>
      </c>
      <c r="E472" s="1" t="s">
        <v>22</v>
      </c>
      <c r="F472" s="1" t="s">
        <v>2052</v>
      </c>
      <c r="G472" s="2" t="str">
        <f t="shared" ref="G472:H472" si="323">HYPERLINK("https://www.google.com/url?q=http%3A%2F%2Fnull", "")</f>
        <v/>
      </c>
      <c r="H472" s="2" t="str">
        <f t="shared" si="323"/>
        <v/>
      </c>
      <c r="I472" s="1" t="s">
        <v>2053</v>
      </c>
      <c r="J472" s="1" t="s">
        <v>2031</v>
      </c>
      <c r="K472" s="1" t="s">
        <v>18</v>
      </c>
    </row>
    <row r="473" spans="1:11" x14ac:dyDescent="0.2">
      <c r="A473" s="1" t="s">
        <v>2054</v>
      </c>
      <c r="B473" s="1" t="s">
        <v>2055</v>
      </c>
      <c r="C473" s="2" t="str">
        <f t="shared" si="316"/>
        <v>สกลนคร</v>
      </c>
      <c r="D473" s="1" t="s">
        <v>2029</v>
      </c>
      <c r="E473" s="1" t="s">
        <v>22</v>
      </c>
      <c r="F473" s="1" t="s">
        <v>2056</v>
      </c>
      <c r="G473" s="2" t="str">
        <f t="shared" ref="G473:H473" si="324">HYPERLINK("https://www.google.com/url?q=http%3A%2F%2Fnull", "")</f>
        <v/>
      </c>
      <c r="H473" s="2" t="str">
        <f t="shared" si="324"/>
        <v/>
      </c>
      <c r="I473" s="1" t="s">
        <v>248</v>
      </c>
      <c r="J473" s="1" t="s">
        <v>2057</v>
      </c>
      <c r="K473" s="1" t="s">
        <v>18</v>
      </c>
    </row>
    <row r="474" spans="1:11" x14ac:dyDescent="0.2">
      <c r="A474" s="1" t="s">
        <v>2058</v>
      </c>
      <c r="B474" s="1" t="s">
        <v>2059</v>
      </c>
      <c r="C474" s="2" t="str">
        <f t="shared" si="316"/>
        <v>สกลนคร</v>
      </c>
      <c r="D474" s="1" t="s">
        <v>2060</v>
      </c>
      <c r="E474" s="1" t="s">
        <v>22</v>
      </c>
      <c r="F474" s="1" t="s">
        <v>2061</v>
      </c>
      <c r="G474" s="2" t="str">
        <f t="shared" ref="G474:H474" si="325">HYPERLINK("https://www.google.com/url?q=http%3A%2F%2Fnull", "")</f>
        <v/>
      </c>
      <c r="H474" s="2" t="str">
        <f t="shared" si="325"/>
        <v/>
      </c>
      <c r="I474" s="1" t="s">
        <v>561</v>
      </c>
      <c r="J474" s="1" t="s">
        <v>2062</v>
      </c>
      <c r="K474" s="1" t="s">
        <v>18</v>
      </c>
    </row>
    <row r="475" spans="1:11" x14ac:dyDescent="0.2">
      <c r="A475" s="1" t="s">
        <v>2063</v>
      </c>
      <c r="B475" s="1" t="s">
        <v>2064</v>
      </c>
      <c r="C475" s="2" t="str">
        <f t="shared" si="316"/>
        <v>สกลนคร</v>
      </c>
      <c r="D475" s="1" t="s">
        <v>2060</v>
      </c>
      <c r="E475" s="1" t="s">
        <v>22</v>
      </c>
      <c r="F475" s="1" t="s">
        <v>2061</v>
      </c>
      <c r="G475" s="2" t="str">
        <f t="shared" ref="G475:H475" si="326">HYPERLINK("https://www.google.com/url?q=http%3A%2F%2Fnull", "")</f>
        <v/>
      </c>
      <c r="H475" s="2" t="str">
        <f t="shared" si="326"/>
        <v/>
      </c>
      <c r="I475" s="1" t="s">
        <v>561</v>
      </c>
      <c r="J475" s="1" t="s">
        <v>2062</v>
      </c>
      <c r="K475" s="1" t="s">
        <v>18</v>
      </c>
    </row>
    <row r="476" spans="1:11" x14ac:dyDescent="0.2">
      <c r="A476" s="1" t="s">
        <v>2065</v>
      </c>
      <c r="B476" s="1" t="s">
        <v>2066</v>
      </c>
      <c r="C476" s="2" t="str">
        <f t="shared" si="316"/>
        <v>สกลนคร</v>
      </c>
      <c r="D476" s="1" t="s">
        <v>2067</v>
      </c>
      <c r="E476" s="1" t="s">
        <v>22</v>
      </c>
      <c r="F476" s="1" t="s">
        <v>2068</v>
      </c>
      <c r="G476" s="2" t="str">
        <f t="shared" ref="G476:H476" si="327">HYPERLINK("https://www.google.com/url?q=http%3A%2F%2Fnull", "")</f>
        <v/>
      </c>
      <c r="H476" s="2" t="str">
        <f t="shared" si="327"/>
        <v/>
      </c>
      <c r="I476" s="1" t="s">
        <v>2069</v>
      </c>
      <c r="J476" s="1" t="s">
        <v>2040</v>
      </c>
      <c r="K476" s="1" t="s">
        <v>86</v>
      </c>
    </row>
    <row r="477" spans="1:11" x14ac:dyDescent="0.2">
      <c r="A477" s="1" t="s">
        <v>2070</v>
      </c>
      <c r="B477" s="1" t="s">
        <v>2071</v>
      </c>
      <c r="C477" s="2" t="str">
        <f t="shared" si="316"/>
        <v>สกลนคร</v>
      </c>
      <c r="D477" s="1" t="s">
        <v>2024</v>
      </c>
      <c r="E477" s="1" t="s">
        <v>22</v>
      </c>
      <c r="F477" s="1" t="s">
        <v>2072</v>
      </c>
      <c r="G477" s="2" t="str">
        <f t="shared" ref="G477:H477" si="328">HYPERLINK("https://www.google.com/url?q=http%3A%2F%2Fnull", "")</f>
        <v/>
      </c>
      <c r="H477" s="2" t="str">
        <f t="shared" si="328"/>
        <v/>
      </c>
      <c r="I477" s="1" t="s">
        <v>2073</v>
      </c>
      <c r="J477" s="1" t="s">
        <v>47</v>
      </c>
      <c r="K477" s="1" t="s">
        <v>468</v>
      </c>
    </row>
    <row r="478" spans="1:11" x14ac:dyDescent="0.2">
      <c r="A478" s="1" t="s">
        <v>2074</v>
      </c>
      <c r="B478" s="1" t="s">
        <v>2075</v>
      </c>
      <c r="C478" s="2" t="str">
        <f t="shared" si="316"/>
        <v>สกลนคร</v>
      </c>
      <c r="D478" s="1" t="s">
        <v>2024</v>
      </c>
      <c r="E478" s="1" t="s">
        <v>22</v>
      </c>
      <c r="F478" s="1" t="s">
        <v>2072</v>
      </c>
      <c r="G478" s="2" t="str">
        <f t="shared" ref="G478:H478" si="329">HYPERLINK("https://www.google.com/url?q=http%3A%2F%2Fnull", "")</f>
        <v/>
      </c>
      <c r="H478" s="2" t="str">
        <f t="shared" si="329"/>
        <v/>
      </c>
      <c r="I478" s="1" t="s">
        <v>2076</v>
      </c>
      <c r="J478" s="1" t="s">
        <v>2077</v>
      </c>
      <c r="K478" s="1" t="s">
        <v>47</v>
      </c>
    </row>
    <row r="479" spans="1:11" x14ac:dyDescent="0.2">
      <c r="A479" s="1" t="s">
        <v>2078</v>
      </c>
      <c r="B479" s="1" t="s">
        <v>2079</v>
      </c>
      <c r="C479" s="2" t="str">
        <f t="shared" si="316"/>
        <v>สกลนคร</v>
      </c>
      <c r="D479" s="1" t="s">
        <v>2024</v>
      </c>
      <c r="E479" s="1" t="s">
        <v>22</v>
      </c>
      <c r="F479" s="1" t="s">
        <v>2072</v>
      </c>
      <c r="G479" s="2" t="str">
        <f t="shared" ref="G479:H479" si="330">HYPERLINK("https://www.google.com/url?q=http%3A%2F%2Fnull", "")</f>
        <v/>
      </c>
      <c r="H479" s="2" t="str">
        <f t="shared" si="330"/>
        <v/>
      </c>
      <c r="I479" s="1" t="s">
        <v>47</v>
      </c>
      <c r="J479" s="1" t="s">
        <v>2040</v>
      </c>
      <c r="K479" s="1" t="s">
        <v>18</v>
      </c>
    </row>
    <row r="480" spans="1:11" x14ac:dyDescent="0.2">
      <c r="A480" s="1" t="s">
        <v>2080</v>
      </c>
      <c r="B480" s="1" t="s">
        <v>2081</v>
      </c>
      <c r="C480" s="2" t="str">
        <f t="shared" si="316"/>
        <v>สกลนคร</v>
      </c>
      <c r="D480" s="1" t="s">
        <v>2024</v>
      </c>
      <c r="E480" s="1" t="s">
        <v>22</v>
      </c>
      <c r="F480" s="1" t="s">
        <v>2082</v>
      </c>
      <c r="G480" s="2" t="str">
        <f t="shared" ref="G480:H480" si="331">HYPERLINK("https://www.google.com/url?q=http%3A%2F%2Fnull", "")</f>
        <v/>
      </c>
      <c r="H480" s="2" t="str">
        <f t="shared" si="331"/>
        <v/>
      </c>
      <c r="I480" s="1" t="s">
        <v>2040</v>
      </c>
      <c r="J480" s="1" t="s">
        <v>47</v>
      </c>
      <c r="K480" s="1" t="s">
        <v>18</v>
      </c>
    </row>
    <row r="481" spans="1:11" x14ac:dyDescent="0.2">
      <c r="A481" s="1" t="s">
        <v>2083</v>
      </c>
      <c r="B481" s="1" t="s">
        <v>2084</v>
      </c>
      <c r="C481" s="2" t="str">
        <f t="shared" si="316"/>
        <v>สกลนคร</v>
      </c>
      <c r="D481" s="1" t="s">
        <v>2024</v>
      </c>
      <c r="E481" s="1" t="s">
        <v>22</v>
      </c>
      <c r="F481" s="1" t="s">
        <v>1937</v>
      </c>
      <c r="G481" s="2" t="str">
        <f t="shared" ref="G481:H481" si="332">HYPERLINK("https://www.google.com/url?q=http%3A%2F%2Fnull", "")</f>
        <v/>
      </c>
      <c r="H481" s="2" t="str">
        <f t="shared" si="332"/>
        <v/>
      </c>
      <c r="I481" s="1" t="s">
        <v>2040</v>
      </c>
      <c r="J481" s="1" t="s">
        <v>47</v>
      </c>
      <c r="K481" s="1" t="s">
        <v>18</v>
      </c>
    </row>
    <row r="482" spans="1:11" x14ac:dyDescent="0.2">
      <c r="A482" s="1" t="s">
        <v>2085</v>
      </c>
      <c r="B482" s="1" t="s">
        <v>2086</v>
      </c>
      <c r="C482" s="2" t="str">
        <f t="shared" si="316"/>
        <v>สกลนคร</v>
      </c>
      <c r="D482" s="1" t="s">
        <v>2087</v>
      </c>
      <c r="E482" s="1" t="s">
        <v>22</v>
      </c>
      <c r="F482" s="1" t="s">
        <v>2088</v>
      </c>
      <c r="G482" s="2" t="str">
        <f t="shared" ref="G482:H482" si="333">HYPERLINK("https://www.google.com/url?q=http%3A%2F%2Fnull", "")</f>
        <v/>
      </c>
      <c r="H482" s="2" t="str">
        <f t="shared" si="333"/>
        <v/>
      </c>
      <c r="I482" s="1" t="s">
        <v>2040</v>
      </c>
      <c r="J482" s="1" t="s">
        <v>47</v>
      </c>
      <c r="K482" s="1" t="s">
        <v>18</v>
      </c>
    </row>
    <row r="483" spans="1:11" x14ac:dyDescent="0.2">
      <c r="A483" s="1" t="s">
        <v>2089</v>
      </c>
      <c r="B483" s="1" t="s">
        <v>2090</v>
      </c>
      <c r="C483" s="2" t="str">
        <f t="shared" si="316"/>
        <v>สกลนคร</v>
      </c>
      <c r="D483" s="1" t="s">
        <v>2024</v>
      </c>
      <c r="E483" s="1" t="s">
        <v>22</v>
      </c>
      <c r="F483" s="1" t="s">
        <v>2088</v>
      </c>
      <c r="G483" s="2" t="str">
        <f t="shared" ref="G483:H483" si="334">HYPERLINK("https://www.google.com/url?q=http%3A%2F%2Fnull", "")</f>
        <v/>
      </c>
      <c r="H483" s="2" t="str">
        <f t="shared" si="334"/>
        <v/>
      </c>
      <c r="I483" s="1" t="s">
        <v>2091</v>
      </c>
      <c r="J483" s="1" t="s">
        <v>47</v>
      </c>
      <c r="K483" s="1" t="s">
        <v>18</v>
      </c>
    </row>
    <row r="484" spans="1:11" x14ac:dyDescent="0.2">
      <c r="A484" s="1" t="s">
        <v>2092</v>
      </c>
      <c r="B484" s="1" t="s">
        <v>2093</v>
      </c>
      <c r="C484" s="2" t="str">
        <f t="shared" si="316"/>
        <v>สกลนคร</v>
      </c>
      <c r="D484" s="1" t="s">
        <v>2087</v>
      </c>
      <c r="E484" s="1" t="s">
        <v>22</v>
      </c>
      <c r="F484" s="1" t="s">
        <v>2088</v>
      </c>
      <c r="G484" s="2" t="str">
        <f t="shared" ref="G484:H484" si="335">HYPERLINK("https://www.google.com/url?q=http%3A%2F%2Fnull", "")</f>
        <v/>
      </c>
      <c r="H484" s="2" t="str">
        <f t="shared" si="335"/>
        <v/>
      </c>
      <c r="I484" s="1" t="s">
        <v>2094</v>
      </c>
      <c r="J484" s="1" t="s">
        <v>47</v>
      </c>
      <c r="K484" s="1" t="s">
        <v>18</v>
      </c>
    </row>
    <row r="485" spans="1:11" x14ac:dyDescent="0.2">
      <c r="A485" s="1" t="s">
        <v>2095</v>
      </c>
      <c r="B485" s="1" t="s">
        <v>2096</v>
      </c>
      <c r="C485" s="2" t="str">
        <f t="shared" si="316"/>
        <v>สกลนคร</v>
      </c>
      <c r="D485" s="1" t="s">
        <v>2087</v>
      </c>
      <c r="E485" s="1" t="s">
        <v>22</v>
      </c>
      <c r="F485" s="1" t="s">
        <v>2088</v>
      </c>
      <c r="G485" s="2" t="str">
        <f t="shared" ref="G485:H485" si="336">HYPERLINK("https://www.google.com/url?q=http%3A%2F%2Fnull", "")</f>
        <v/>
      </c>
      <c r="H485" s="2" t="str">
        <f t="shared" si="336"/>
        <v/>
      </c>
      <c r="I485" s="1" t="s">
        <v>2097</v>
      </c>
      <c r="J485" s="1" t="s">
        <v>47</v>
      </c>
      <c r="K485" s="1" t="s">
        <v>18</v>
      </c>
    </row>
    <row r="486" spans="1:11" x14ac:dyDescent="0.2">
      <c r="A486" s="1" t="s">
        <v>2098</v>
      </c>
      <c r="B486" s="1" t="s">
        <v>2099</v>
      </c>
      <c r="C486" s="2" t="str">
        <f t="shared" si="316"/>
        <v>สกลนคร</v>
      </c>
      <c r="D486" s="1" t="s">
        <v>2067</v>
      </c>
      <c r="E486" s="1" t="s">
        <v>22</v>
      </c>
      <c r="F486" s="1" t="s">
        <v>2100</v>
      </c>
      <c r="G486" s="2" t="str">
        <f t="shared" ref="G486:H486" si="337">HYPERLINK("https://www.google.com/url?q=http%3A%2F%2Fnull", "")</f>
        <v/>
      </c>
      <c r="H486" s="2" t="str">
        <f t="shared" si="337"/>
        <v/>
      </c>
      <c r="I486" s="1" t="s">
        <v>2101</v>
      </c>
      <c r="J486" s="1" t="s">
        <v>47</v>
      </c>
      <c r="K486" s="1" t="s">
        <v>18</v>
      </c>
    </row>
    <row r="487" spans="1:11" x14ac:dyDescent="0.2">
      <c r="A487" s="1" t="s">
        <v>2102</v>
      </c>
      <c r="B487" s="1" t="s">
        <v>2103</v>
      </c>
      <c r="C487" s="2" t="str">
        <f t="shared" si="316"/>
        <v>สกลนคร</v>
      </c>
      <c r="D487" s="1" t="s">
        <v>2067</v>
      </c>
      <c r="E487" s="1" t="s">
        <v>22</v>
      </c>
      <c r="F487" s="1" t="s">
        <v>2100</v>
      </c>
      <c r="G487" s="2" t="str">
        <f t="shared" ref="G487:H487" si="338">HYPERLINK("https://www.google.com/url?q=http%3A%2F%2Fnull", "")</f>
        <v/>
      </c>
      <c r="H487" s="2" t="str">
        <f t="shared" si="338"/>
        <v/>
      </c>
      <c r="I487" s="1" t="s">
        <v>2104</v>
      </c>
      <c r="J487" s="1" t="s">
        <v>47</v>
      </c>
      <c r="K487" s="1" t="s">
        <v>18</v>
      </c>
    </row>
    <row r="488" spans="1:11" x14ac:dyDescent="0.2">
      <c r="A488" s="1" t="s">
        <v>2105</v>
      </c>
      <c r="B488" s="1" t="s">
        <v>2106</v>
      </c>
      <c r="C488" s="2" t="str">
        <f t="shared" si="316"/>
        <v>สกลนคร</v>
      </c>
      <c r="D488" s="1" t="s">
        <v>2107</v>
      </c>
      <c r="E488" s="1" t="s">
        <v>22</v>
      </c>
      <c r="F488" s="1" t="s">
        <v>2108</v>
      </c>
      <c r="G488" s="2" t="str">
        <f t="shared" ref="G488:H488" si="339">HYPERLINK("https://www.google.com/url?q=http%3A%2F%2Fnull", "")</f>
        <v/>
      </c>
      <c r="H488" s="2" t="str">
        <f t="shared" si="339"/>
        <v/>
      </c>
      <c r="I488" s="1" t="s">
        <v>2109</v>
      </c>
      <c r="J488" s="1" t="s">
        <v>47</v>
      </c>
      <c r="K488" s="1" t="s">
        <v>18</v>
      </c>
    </row>
    <row r="489" spans="1:11" x14ac:dyDescent="0.2">
      <c r="A489" s="1" t="s">
        <v>2110</v>
      </c>
      <c r="B489" s="1" t="s">
        <v>2111</v>
      </c>
      <c r="C489" s="2" t="str">
        <f t="shared" si="316"/>
        <v>สกลนคร</v>
      </c>
      <c r="D489" s="1" t="s">
        <v>2029</v>
      </c>
      <c r="E489" s="1" t="s">
        <v>22</v>
      </c>
      <c r="F489" s="1" t="s">
        <v>2112</v>
      </c>
      <c r="G489" s="2" t="str">
        <f t="shared" ref="G489:H489" si="340">HYPERLINK("https://www.google.com/url?q=http%3A%2F%2Fnull", "")</f>
        <v/>
      </c>
      <c r="H489" s="2" t="str">
        <f t="shared" si="340"/>
        <v/>
      </c>
      <c r="I489" s="1" t="s">
        <v>2113</v>
      </c>
      <c r="J489" s="1" t="s">
        <v>47</v>
      </c>
      <c r="K489" s="1" t="s">
        <v>18</v>
      </c>
    </row>
    <row r="490" spans="1:11" x14ac:dyDescent="0.2">
      <c r="A490" s="1" t="s">
        <v>2114</v>
      </c>
      <c r="B490" s="1" t="s">
        <v>2115</v>
      </c>
      <c r="C490" s="2" t="str">
        <f t="shared" si="316"/>
        <v>สกลนคร</v>
      </c>
      <c r="D490" s="1" t="s">
        <v>2024</v>
      </c>
      <c r="E490" s="1" t="s">
        <v>22</v>
      </c>
      <c r="F490" s="1" t="s">
        <v>2116</v>
      </c>
      <c r="G490" s="2" t="str">
        <f t="shared" ref="G490:H490" si="341">HYPERLINK("https://www.google.com/url?q=http%3A%2F%2Fnull", "")</f>
        <v/>
      </c>
      <c r="H490" s="2" t="str">
        <f t="shared" si="341"/>
        <v/>
      </c>
      <c r="I490" s="1" t="s">
        <v>2117</v>
      </c>
      <c r="J490" s="1" t="s">
        <v>2118</v>
      </c>
      <c r="K490" s="1" t="s">
        <v>18</v>
      </c>
    </row>
    <row r="491" spans="1:11" x14ac:dyDescent="0.2">
      <c r="A491" s="1" t="s">
        <v>2119</v>
      </c>
      <c r="B491" s="1" t="s">
        <v>2120</v>
      </c>
      <c r="C491" s="2" t="str">
        <f t="shared" si="316"/>
        <v>สกลนคร</v>
      </c>
      <c r="D491" s="1" t="s">
        <v>2034</v>
      </c>
      <c r="E491" s="1" t="s">
        <v>22</v>
      </c>
      <c r="F491" s="1" t="s">
        <v>2121</v>
      </c>
      <c r="G491" s="2" t="str">
        <f t="shared" ref="G491:H491" si="342">HYPERLINK("https://www.google.com/url?q=http%3A%2F%2Fnull", "")</f>
        <v/>
      </c>
      <c r="H491" s="2" t="str">
        <f t="shared" si="342"/>
        <v/>
      </c>
      <c r="I491" s="1" t="s">
        <v>248</v>
      </c>
      <c r="J491" s="1" t="s">
        <v>2118</v>
      </c>
      <c r="K491" s="1" t="s">
        <v>18</v>
      </c>
    </row>
    <row r="492" spans="1:11" x14ac:dyDescent="0.2">
      <c r="A492" s="1" t="s">
        <v>2122</v>
      </c>
      <c r="B492" s="1" t="s">
        <v>2123</v>
      </c>
      <c r="C492" s="2" t="str">
        <f t="shared" si="316"/>
        <v>สกลนคร</v>
      </c>
      <c r="D492" s="1" t="s">
        <v>2034</v>
      </c>
      <c r="E492" s="1" t="s">
        <v>22</v>
      </c>
      <c r="F492" s="1" t="s">
        <v>2121</v>
      </c>
      <c r="G492" s="2" t="str">
        <f t="shared" ref="G492:H492" si="343">HYPERLINK("https://www.google.com/url?q=http%3A%2F%2Fnull", "")</f>
        <v/>
      </c>
      <c r="H492" s="2" t="str">
        <f t="shared" si="343"/>
        <v/>
      </c>
      <c r="I492" s="1" t="s">
        <v>2124</v>
      </c>
      <c r="J492" s="1" t="s">
        <v>2040</v>
      </c>
      <c r="K492" s="1" t="s">
        <v>18</v>
      </c>
    </row>
    <row r="493" spans="1:11" x14ac:dyDescent="0.2">
      <c r="A493" s="1" t="s">
        <v>2125</v>
      </c>
      <c r="B493" s="1" t="s">
        <v>2126</v>
      </c>
      <c r="C493" s="2" t="str">
        <f t="shared" si="316"/>
        <v>สกลนคร</v>
      </c>
      <c r="D493" s="1" t="s">
        <v>2127</v>
      </c>
      <c r="E493" s="1" t="s">
        <v>22</v>
      </c>
      <c r="F493" s="1" t="s">
        <v>2128</v>
      </c>
      <c r="G493" s="2" t="str">
        <f t="shared" ref="G493:H493" si="344">HYPERLINK("https://www.google.com/url?q=http%3A%2F%2Fnull", "")</f>
        <v/>
      </c>
      <c r="H493" s="2" t="str">
        <f t="shared" si="344"/>
        <v/>
      </c>
      <c r="I493" s="1" t="s">
        <v>2129</v>
      </c>
      <c r="J493" s="1" t="s">
        <v>47</v>
      </c>
      <c r="K493" s="1" t="s">
        <v>18</v>
      </c>
    </row>
    <row r="494" spans="1:11" x14ac:dyDescent="0.2">
      <c r="A494" s="1" t="s">
        <v>2130</v>
      </c>
      <c r="B494" s="1" t="s">
        <v>2131</v>
      </c>
      <c r="C494" s="2" t="str">
        <f t="shared" si="316"/>
        <v>สกลนคร</v>
      </c>
      <c r="D494" s="1" t="s">
        <v>2127</v>
      </c>
      <c r="E494" s="1" t="s">
        <v>22</v>
      </c>
      <c r="F494" s="1" t="s">
        <v>2128</v>
      </c>
      <c r="G494" s="2" t="str">
        <f t="shared" ref="G494:H494" si="345">HYPERLINK("https://www.google.com/url?q=http%3A%2F%2Fnull", "")</f>
        <v/>
      </c>
      <c r="H494" s="2" t="str">
        <f t="shared" si="345"/>
        <v/>
      </c>
      <c r="I494" s="1" t="s">
        <v>2132</v>
      </c>
      <c r="J494" s="1" t="s">
        <v>2133</v>
      </c>
      <c r="K494" s="1" t="s">
        <v>18</v>
      </c>
    </row>
    <row r="495" spans="1:11" x14ac:dyDescent="0.2">
      <c r="A495" s="1" t="s">
        <v>2134</v>
      </c>
      <c r="B495" s="1" t="s">
        <v>2135</v>
      </c>
      <c r="C495" s="2" t="str">
        <f t="shared" si="316"/>
        <v>สกลนคร</v>
      </c>
      <c r="D495" s="1" t="s">
        <v>2034</v>
      </c>
      <c r="E495" s="1" t="s">
        <v>22</v>
      </c>
      <c r="F495" s="1" t="s">
        <v>2136</v>
      </c>
      <c r="G495" s="2" t="str">
        <f t="shared" ref="G495:H495" si="346">HYPERLINK("https://www.google.com/url?q=http%3A%2F%2Fnull", "")</f>
        <v/>
      </c>
      <c r="H495" s="2" t="str">
        <f t="shared" si="346"/>
        <v/>
      </c>
      <c r="I495" s="1" t="s">
        <v>248</v>
      </c>
      <c r="J495" s="1" t="s">
        <v>2137</v>
      </c>
      <c r="K495" s="1" t="s">
        <v>18</v>
      </c>
    </row>
    <row r="496" spans="1:11" x14ac:dyDescent="0.2">
      <c r="A496" s="1" t="s">
        <v>2138</v>
      </c>
      <c r="B496" s="1" t="s">
        <v>2139</v>
      </c>
      <c r="C496" s="2" t="str">
        <f t="shared" si="316"/>
        <v>สกลนคร</v>
      </c>
      <c r="D496" s="1" t="s">
        <v>2140</v>
      </c>
      <c r="E496" s="1" t="s">
        <v>22</v>
      </c>
      <c r="F496" s="1" t="s">
        <v>2141</v>
      </c>
      <c r="G496" s="2" t="str">
        <f t="shared" ref="G496:H496" si="347">HYPERLINK("https://www.google.com/url?q=http%3A%2F%2Fnull", "")</f>
        <v/>
      </c>
      <c r="H496" s="2" t="str">
        <f t="shared" si="347"/>
        <v/>
      </c>
      <c r="I496" s="1" t="s">
        <v>2142</v>
      </c>
      <c r="J496" s="1" t="s">
        <v>2143</v>
      </c>
      <c r="K496" s="1" t="s">
        <v>18</v>
      </c>
    </row>
    <row r="497" spans="1:11" x14ac:dyDescent="0.2">
      <c r="A497" s="1" t="s">
        <v>2144</v>
      </c>
      <c r="B497" s="1" t="s">
        <v>2145</v>
      </c>
      <c r="C497" s="2" t="str">
        <f t="shared" si="316"/>
        <v>สกลนคร</v>
      </c>
      <c r="D497" s="1" t="s">
        <v>2146</v>
      </c>
      <c r="E497" s="1" t="s">
        <v>22</v>
      </c>
      <c r="F497" s="1" t="s">
        <v>2147</v>
      </c>
      <c r="G497" s="2" t="str">
        <f t="shared" ref="G497:H497" si="348">HYPERLINK("https://www.google.com/url?q=http%3A%2F%2Fnull", "")</f>
        <v/>
      </c>
      <c r="H497" s="2" t="str">
        <f t="shared" si="348"/>
        <v/>
      </c>
      <c r="I497" s="1" t="s">
        <v>576</v>
      </c>
      <c r="J497" s="1" t="s">
        <v>2148</v>
      </c>
      <c r="K497" s="1" t="s">
        <v>18</v>
      </c>
    </row>
    <row r="498" spans="1:11" x14ac:dyDescent="0.2">
      <c r="A498" s="1" t="s">
        <v>2149</v>
      </c>
      <c r="B498" s="1" t="s">
        <v>2150</v>
      </c>
      <c r="C498" s="2" t="str">
        <f t="shared" si="316"/>
        <v>สกลนคร</v>
      </c>
      <c r="D498" s="1" t="s">
        <v>2151</v>
      </c>
      <c r="E498" s="1" t="s">
        <v>22</v>
      </c>
      <c r="F498" s="1" t="s">
        <v>2152</v>
      </c>
      <c r="G498" s="2" t="str">
        <f t="shared" ref="G498:H498" si="349">HYPERLINK("https://www.google.com/url?q=http%3A%2F%2Fnull", "")</f>
        <v/>
      </c>
      <c r="H498" s="2" t="str">
        <f t="shared" si="349"/>
        <v/>
      </c>
      <c r="I498" s="1" t="s">
        <v>47</v>
      </c>
      <c r="J498" s="1" t="s">
        <v>2153</v>
      </c>
      <c r="K498" s="1" t="s">
        <v>18</v>
      </c>
    </row>
    <row r="499" spans="1:11" x14ac:dyDescent="0.2">
      <c r="A499" s="1" t="s">
        <v>2154</v>
      </c>
      <c r="B499" s="1" t="s">
        <v>2155</v>
      </c>
      <c r="C499" s="2" t="str">
        <f t="shared" si="316"/>
        <v>สกลนคร</v>
      </c>
      <c r="D499" s="1" t="s">
        <v>2151</v>
      </c>
      <c r="E499" s="1" t="s">
        <v>22</v>
      </c>
      <c r="F499" s="1" t="s">
        <v>2152</v>
      </c>
      <c r="G499" s="2" t="str">
        <f t="shared" ref="G499:H499" si="350">HYPERLINK("https://www.google.com/url?q=http%3A%2F%2Fnull", "")</f>
        <v/>
      </c>
      <c r="H499" s="2" t="str">
        <f t="shared" si="350"/>
        <v/>
      </c>
      <c r="I499" s="1" t="s">
        <v>47</v>
      </c>
      <c r="J499" s="1" t="s">
        <v>2156</v>
      </c>
      <c r="K499" s="1" t="s">
        <v>18</v>
      </c>
    </row>
    <row r="500" spans="1:11" x14ac:dyDescent="0.2">
      <c r="A500" s="1" t="s">
        <v>2157</v>
      </c>
      <c r="B500" s="1" t="s">
        <v>2158</v>
      </c>
      <c r="C500" s="2" t="str">
        <f t="shared" si="316"/>
        <v>สกลนคร</v>
      </c>
      <c r="D500" s="1" t="s">
        <v>2151</v>
      </c>
      <c r="E500" s="1" t="s">
        <v>22</v>
      </c>
      <c r="F500" s="1" t="s">
        <v>2159</v>
      </c>
      <c r="G500" s="2" t="str">
        <f t="shared" ref="G500:H500" si="351">HYPERLINK("https://www.google.com/url?q=http%3A%2F%2Fnull", "")</f>
        <v/>
      </c>
      <c r="H500" s="2" t="str">
        <f t="shared" si="351"/>
        <v/>
      </c>
      <c r="I500" s="1" t="s">
        <v>47</v>
      </c>
      <c r="J500" s="1" t="s">
        <v>2160</v>
      </c>
      <c r="K500" s="1" t="s">
        <v>18</v>
      </c>
    </row>
    <row r="501" spans="1:11" x14ac:dyDescent="0.2">
      <c r="A501" s="1" t="s">
        <v>2161</v>
      </c>
      <c r="B501" s="1" t="s">
        <v>2162</v>
      </c>
      <c r="C501" s="2" t="str">
        <f t="shared" si="316"/>
        <v>สกลนคร</v>
      </c>
      <c r="D501" s="1" t="s">
        <v>2060</v>
      </c>
      <c r="E501" s="1" t="s">
        <v>22</v>
      </c>
      <c r="F501" s="1" t="s">
        <v>2163</v>
      </c>
      <c r="G501" s="2" t="str">
        <f t="shared" ref="G501:H501" si="352">HYPERLINK("https://www.google.com/url?q=http%3A%2F%2Fnull", "")</f>
        <v/>
      </c>
      <c r="H501" s="2" t="str">
        <f t="shared" si="352"/>
        <v/>
      </c>
      <c r="I501" s="1" t="s">
        <v>47</v>
      </c>
      <c r="J501" s="1" t="s">
        <v>2160</v>
      </c>
      <c r="K501" s="1" t="s">
        <v>18</v>
      </c>
    </row>
    <row r="502" spans="1:11" x14ac:dyDescent="0.2">
      <c r="A502" s="1" t="s">
        <v>2164</v>
      </c>
      <c r="B502" s="1" t="s">
        <v>2165</v>
      </c>
      <c r="C502" s="2" t="str">
        <f t="shared" si="316"/>
        <v>สกลนคร</v>
      </c>
      <c r="D502" s="1" t="s">
        <v>2166</v>
      </c>
      <c r="E502" s="1" t="s">
        <v>22</v>
      </c>
      <c r="F502" s="1" t="s">
        <v>2167</v>
      </c>
      <c r="G502" s="2" t="str">
        <f t="shared" ref="G502:H502" si="353">HYPERLINK("https://www.google.com/url?q=http%3A%2F%2Fnull", "")</f>
        <v/>
      </c>
      <c r="H502" s="2" t="str">
        <f t="shared" si="353"/>
        <v/>
      </c>
      <c r="I502" s="1" t="s">
        <v>2132</v>
      </c>
      <c r="J502" s="1" t="s">
        <v>2168</v>
      </c>
      <c r="K502" s="1" t="s">
        <v>18</v>
      </c>
    </row>
    <row r="503" spans="1:11" x14ac:dyDescent="0.2">
      <c r="A503" s="1" t="s">
        <v>2169</v>
      </c>
      <c r="B503" s="1" t="s">
        <v>2170</v>
      </c>
      <c r="C503" s="2" t="str">
        <f t="shared" si="316"/>
        <v>สกลนคร</v>
      </c>
      <c r="D503" s="1" t="s">
        <v>2166</v>
      </c>
      <c r="E503" s="1" t="s">
        <v>22</v>
      </c>
      <c r="F503" s="1" t="s">
        <v>2167</v>
      </c>
      <c r="G503" s="2" t="str">
        <f t="shared" ref="G503:H503" si="354">HYPERLINK("https://www.google.com/url?q=http%3A%2F%2Fnull", "")</f>
        <v/>
      </c>
      <c r="H503" s="2" t="str">
        <f t="shared" si="354"/>
        <v/>
      </c>
      <c r="I503" s="1" t="s">
        <v>2171</v>
      </c>
      <c r="J503" s="1" t="s">
        <v>2160</v>
      </c>
      <c r="K503" s="1" t="s">
        <v>18</v>
      </c>
    </row>
    <row r="504" spans="1:11" x14ac:dyDescent="0.2">
      <c r="A504" s="1" t="s">
        <v>2172</v>
      </c>
      <c r="B504" s="1" t="s">
        <v>2170</v>
      </c>
      <c r="C504" s="2" t="str">
        <f t="shared" si="316"/>
        <v>สกลนคร</v>
      </c>
      <c r="D504" s="1" t="s">
        <v>2166</v>
      </c>
      <c r="E504" s="1" t="s">
        <v>22</v>
      </c>
      <c r="F504" s="1" t="s">
        <v>2167</v>
      </c>
      <c r="G504" s="2" t="str">
        <f t="shared" ref="G504:H504" si="355">HYPERLINK("https://www.google.com/url?q=http%3A%2F%2Fnull", "")</f>
        <v/>
      </c>
      <c r="H504" s="2" t="str">
        <f t="shared" si="355"/>
        <v/>
      </c>
      <c r="I504" s="1" t="s">
        <v>2171</v>
      </c>
      <c r="J504" s="1" t="s">
        <v>2040</v>
      </c>
      <c r="K504" s="1" t="s">
        <v>18</v>
      </c>
    </row>
    <row r="505" spans="1:11" x14ac:dyDescent="0.2">
      <c r="A505" s="1" t="s">
        <v>2173</v>
      </c>
      <c r="B505" s="1" t="s">
        <v>2174</v>
      </c>
      <c r="C505" s="2" t="str">
        <f t="shared" si="316"/>
        <v>สกลนคร</v>
      </c>
      <c r="D505" s="1" t="s">
        <v>2029</v>
      </c>
      <c r="E505" s="1" t="s">
        <v>22</v>
      </c>
      <c r="F505" s="1" t="s">
        <v>2175</v>
      </c>
      <c r="G505" s="2" t="str">
        <f t="shared" ref="G505:H505" si="356">HYPERLINK("https://www.google.com/url?q=http%3A%2F%2Fnull", "")</f>
        <v/>
      </c>
      <c r="H505" s="2" t="str">
        <f t="shared" si="356"/>
        <v/>
      </c>
      <c r="I505" s="1" t="s">
        <v>2176</v>
      </c>
      <c r="J505" s="1" t="s">
        <v>2177</v>
      </c>
      <c r="K505" s="1" t="s">
        <v>18</v>
      </c>
    </row>
    <row r="506" spans="1:11" x14ac:dyDescent="0.2">
      <c r="A506" s="1" t="s">
        <v>2178</v>
      </c>
      <c r="B506" s="1" t="s">
        <v>2179</v>
      </c>
      <c r="C506" s="2" t="str">
        <f t="shared" si="316"/>
        <v>สกลนคร</v>
      </c>
      <c r="D506" s="1" t="s">
        <v>2127</v>
      </c>
      <c r="E506" s="1" t="s">
        <v>22</v>
      </c>
      <c r="F506" s="1" t="s">
        <v>2180</v>
      </c>
      <c r="G506" s="2" t="str">
        <f t="shared" ref="G506:H506" si="357">HYPERLINK("https://www.google.com/url?q=http%3A%2F%2Fnull", "")</f>
        <v/>
      </c>
      <c r="H506" s="2" t="str">
        <f t="shared" si="357"/>
        <v/>
      </c>
      <c r="I506" s="1" t="s">
        <v>2181</v>
      </c>
      <c r="J506" s="1" t="s">
        <v>47</v>
      </c>
      <c r="K506" s="1" t="s">
        <v>2182</v>
      </c>
    </row>
    <row r="507" spans="1:11" x14ac:dyDescent="0.2">
      <c r="A507" s="1" t="s">
        <v>2183</v>
      </c>
      <c r="B507" s="1" t="s">
        <v>2184</v>
      </c>
      <c r="C507" s="2" t="str">
        <f t="shared" si="316"/>
        <v>สกลนคร</v>
      </c>
      <c r="D507" s="1" t="s">
        <v>2127</v>
      </c>
      <c r="E507" s="1" t="s">
        <v>22</v>
      </c>
      <c r="F507" s="1" t="s">
        <v>2185</v>
      </c>
      <c r="G507" s="2" t="str">
        <f t="shared" ref="G507:H507" si="358">HYPERLINK("https://www.google.com/url?q=http%3A%2F%2Fnull", "")</f>
        <v/>
      </c>
      <c r="H507" s="2" t="str">
        <f t="shared" si="358"/>
        <v/>
      </c>
      <c r="I507" s="1" t="s">
        <v>2186</v>
      </c>
      <c r="J507" s="1" t="s">
        <v>47</v>
      </c>
      <c r="K507" s="1" t="s">
        <v>2187</v>
      </c>
    </row>
    <row r="508" spans="1:11" x14ac:dyDescent="0.2">
      <c r="A508" s="1" t="s">
        <v>2188</v>
      </c>
      <c r="B508" s="1" t="s">
        <v>2189</v>
      </c>
      <c r="C508" s="2" t="str">
        <f t="shared" si="316"/>
        <v>สกลนคร</v>
      </c>
      <c r="D508" s="1" t="s">
        <v>2127</v>
      </c>
      <c r="E508" s="1" t="s">
        <v>22</v>
      </c>
      <c r="F508" s="1" t="s">
        <v>2190</v>
      </c>
      <c r="G508" s="2" t="str">
        <f t="shared" ref="G508:H508" si="359">HYPERLINK("https://www.google.com/url?q=http%3A%2F%2Fnull", "")</f>
        <v/>
      </c>
      <c r="H508" s="2" t="str">
        <f t="shared" si="359"/>
        <v/>
      </c>
      <c r="I508" s="1" t="s">
        <v>2191</v>
      </c>
      <c r="J508" s="1" t="s">
        <v>47</v>
      </c>
      <c r="K508" s="1" t="s">
        <v>94</v>
      </c>
    </row>
    <row r="509" spans="1:11" x14ac:dyDescent="0.2">
      <c r="A509" s="1" t="s">
        <v>2192</v>
      </c>
      <c r="B509" s="1" t="s">
        <v>2193</v>
      </c>
      <c r="C509" s="2" t="str">
        <f t="shared" si="316"/>
        <v>สกลนคร</v>
      </c>
      <c r="D509" s="1" t="s">
        <v>2127</v>
      </c>
      <c r="E509" s="1" t="s">
        <v>22</v>
      </c>
      <c r="F509" s="1" t="s">
        <v>47</v>
      </c>
      <c r="G509" s="2" t="str">
        <f t="shared" ref="G509:H509" si="360">HYPERLINK("https://www.google.com/url?q=http%3A%2F%2Fnull", "")</f>
        <v/>
      </c>
      <c r="H509" s="2" t="str">
        <f t="shared" si="360"/>
        <v/>
      </c>
      <c r="I509" s="1" t="s">
        <v>2194</v>
      </c>
      <c r="J509" s="1" t="s">
        <v>47</v>
      </c>
      <c r="K509" s="1" t="s">
        <v>94</v>
      </c>
    </row>
    <row r="510" spans="1:11" x14ac:dyDescent="0.2">
      <c r="A510" s="1" t="s">
        <v>2195</v>
      </c>
      <c r="B510" s="1" t="s">
        <v>2196</v>
      </c>
      <c r="C510" s="2" t="str">
        <f t="shared" si="316"/>
        <v>สกลนคร</v>
      </c>
      <c r="D510" s="1" t="s">
        <v>2060</v>
      </c>
      <c r="E510" s="1" t="s">
        <v>22</v>
      </c>
      <c r="F510" s="1" t="s">
        <v>2197</v>
      </c>
      <c r="G510" s="2" t="str">
        <f t="shared" ref="G510:H510" si="361">HYPERLINK("https://www.google.com/url?q=http%3A%2F%2Fnull", "")</f>
        <v/>
      </c>
      <c r="H510" s="2" t="str">
        <f t="shared" si="361"/>
        <v/>
      </c>
      <c r="I510" s="1" t="s">
        <v>2198</v>
      </c>
      <c r="J510" s="1" t="s">
        <v>2199</v>
      </c>
      <c r="K510" s="1" t="s">
        <v>18</v>
      </c>
    </row>
    <row r="511" spans="1:11" x14ac:dyDescent="0.2">
      <c r="A511" s="1" t="s">
        <v>2200</v>
      </c>
      <c r="B511" s="1" t="s">
        <v>2201</v>
      </c>
      <c r="C511" s="2" t="str">
        <f t="shared" si="316"/>
        <v>สกลนคร</v>
      </c>
      <c r="D511" s="1" t="s">
        <v>2034</v>
      </c>
      <c r="E511" s="1" t="s">
        <v>22</v>
      </c>
      <c r="F511" s="1" t="s">
        <v>2202</v>
      </c>
      <c r="G511" s="2" t="str">
        <f t="shared" ref="G511:H511" si="362">HYPERLINK("https://www.google.com/url?q=http%3A%2F%2Fnull", "")</f>
        <v/>
      </c>
      <c r="H511" s="2" t="str">
        <f t="shared" si="362"/>
        <v/>
      </c>
      <c r="I511" s="1" t="s">
        <v>2203</v>
      </c>
      <c r="J511" s="1" t="s">
        <v>47</v>
      </c>
      <c r="K511" s="1" t="s">
        <v>2204</v>
      </c>
    </row>
    <row r="512" spans="1:11" x14ac:dyDescent="0.2">
      <c r="A512" s="1" t="s">
        <v>2205</v>
      </c>
      <c r="B512" s="1" t="s">
        <v>2206</v>
      </c>
      <c r="C512" s="2" t="str">
        <f t="shared" si="316"/>
        <v>สกลนคร</v>
      </c>
      <c r="D512" s="1" t="s">
        <v>2127</v>
      </c>
      <c r="E512" s="1" t="s">
        <v>22</v>
      </c>
      <c r="F512" s="1" t="s">
        <v>2190</v>
      </c>
      <c r="G512" s="2" t="str">
        <f t="shared" ref="G512:H512" si="363">HYPERLINK("https://www.google.com/url?q=http%3A%2F%2Fnull", "")</f>
        <v/>
      </c>
      <c r="H512" s="2" t="str">
        <f t="shared" si="363"/>
        <v/>
      </c>
      <c r="I512" s="1" t="s">
        <v>2207</v>
      </c>
      <c r="J512" s="1" t="s">
        <v>47</v>
      </c>
      <c r="K512" s="1" t="s">
        <v>2208</v>
      </c>
    </row>
    <row r="513" spans="1:11" x14ac:dyDescent="0.2">
      <c r="A513" s="1" t="s">
        <v>2209</v>
      </c>
      <c r="B513" s="1" t="s">
        <v>2210</v>
      </c>
      <c r="C513" s="2" t="str">
        <f t="shared" si="316"/>
        <v>สกลนคร</v>
      </c>
      <c r="D513" s="1" t="s">
        <v>2029</v>
      </c>
      <c r="E513" s="1" t="s">
        <v>22</v>
      </c>
      <c r="F513" s="1" t="s">
        <v>2211</v>
      </c>
      <c r="G513" s="2" t="str">
        <f t="shared" ref="G513:H513" si="364">HYPERLINK("https://www.google.com/url?q=http%3A%2F%2Fnull", "")</f>
        <v/>
      </c>
      <c r="H513" s="2" t="str">
        <f t="shared" si="364"/>
        <v/>
      </c>
      <c r="I513" s="1" t="s">
        <v>2212</v>
      </c>
      <c r="J513" s="1" t="s">
        <v>47</v>
      </c>
      <c r="K513" s="1" t="s">
        <v>2213</v>
      </c>
    </row>
    <row r="514" spans="1:11" x14ac:dyDescent="0.2">
      <c r="A514" s="1" t="s">
        <v>2214</v>
      </c>
      <c r="B514" s="1" t="s">
        <v>2215</v>
      </c>
      <c r="C514" s="2" t="str">
        <f t="shared" si="316"/>
        <v>สกลนคร</v>
      </c>
      <c r="D514" s="1" t="s">
        <v>2029</v>
      </c>
      <c r="E514" s="1" t="s">
        <v>22</v>
      </c>
      <c r="F514" s="1" t="s">
        <v>2175</v>
      </c>
      <c r="G514" s="2" t="str">
        <f t="shared" ref="G514:H514" si="365">HYPERLINK("https://www.google.com/url?q=http%3A%2F%2Fnull", "")</f>
        <v/>
      </c>
      <c r="H514" s="2" t="str">
        <f t="shared" si="365"/>
        <v/>
      </c>
      <c r="I514" s="1" t="s">
        <v>2216</v>
      </c>
      <c r="J514" s="1" t="s">
        <v>47</v>
      </c>
      <c r="K514" s="1" t="s">
        <v>2217</v>
      </c>
    </row>
    <row r="515" spans="1:11" x14ac:dyDescent="0.2">
      <c r="A515" s="1" t="s">
        <v>2218</v>
      </c>
      <c r="B515" s="1" t="s">
        <v>2219</v>
      </c>
      <c r="C515" s="2" t="str">
        <f t="shared" si="316"/>
        <v>สกลนคร</v>
      </c>
      <c r="D515" s="1" t="s">
        <v>2087</v>
      </c>
      <c r="E515" s="1" t="s">
        <v>22</v>
      </c>
      <c r="F515" s="1" t="s">
        <v>47</v>
      </c>
      <c r="G515" s="2" t="str">
        <f t="shared" ref="G515:H515" si="366">HYPERLINK("https://www.google.com/url?q=http%3A%2F%2Fnull", "")</f>
        <v/>
      </c>
      <c r="H515" s="2" t="str">
        <f t="shared" si="366"/>
        <v/>
      </c>
      <c r="I515" s="1" t="s">
        <v>2220</v>
      </c>
      <c r="J515" s="1" t="s">
        <v>47</v>
      </c>
      <c r="K515" s="1" t="s">
        <v>2221</v>
      </c>
    </row>
    <row r="516" spans="1:11" x14ac:dyDescent="0.2">
      <c r="A516" s="1" t="s">
        <v>2222</v>
      </c>
      <c r="B516" s="1" t="s">
        <v>2223</v>
      </c>
      <c r="C516" s="2" t="str">
        <f t="shared" si="316"/>
        <v>สกลนคร</v>
      </c>
      <c r="D516" s="1" t="s">
        <v>47</v>
      </c>
      <c r="E516" s="1" t="s">
        <v>22</v>
      </c>
      <c r="F516" s="1" t="s">
        <v>47</v>
      </c>
      <c r="G516" s="2" t="str">
        <f t="shared" ref="G516:H516" si="367">HYPERLINK("https://www.google.com/url?q=http%3A%2F%2Fnull", "")</f>
        <v/>
      </c>
      <c r="H516" s="2" t="str">
        <f t="shared" si="367"/>
        <v/>
      </c>
      <c r="I516" s="1" t="s">
        <v>2220</v>
      </c>
      <c r="J516" s="1" t="s">
        <v>47</v>
      </c>
      <c r="K516" s="1" t="s">
        <v>2224</v>
      </c>
    </row>
    <row r="517" spans="1:11" x14ac:dyDescent="0.2">
      <c r="A517" s="1" t="s">
        <v>2225</v>
      </c>
      <c r="B517" s="1" t="s">
        <v>2226</v>
      </c>
      <c r="C517" s="2" t="str">
        <f t="shared" si="316"/>
        <v>สกลนคร</v>
      </c>
      <c r="D517" s="1" t="s">
        <v>2127</v>
      </c>
      <c r="E517" s="1" t="s">
        <v>22</v>
      </c>
      <c r="F517" s="1" t="s">
        <v>47</v>
      </c>
      <c r="G517" s="2" t="str">
        <f t="shared" ref="G517:H517" si="368">HYPERLINK("https://www.google.com/url?q=http%3A%2F%2Fnull", "")</f>
        <v/>
      </c>
      <c r="H517" s="2" t="str">
        <f t="shared" si="368"/>
        <v/>
      </c>
      <c r="I517" s="1" t="s">
        <v>2220</v>
      </c>
      <c r="J517" s="1" t="s">
        <v>47</v>
      </c>
      <c r="K517" s="1" t="s">
        <v>2227</v>
      </c>
    </row>
    <row r="518" spans="1:11" x14ac:dyDescent="0.2">
      <c r="A518" s="1" t="s">
        <v>2228</v>
      </c>
      <c r="B518" s="1" t="s">
        <v>2229</v>
      </c>
      <c r="C518" s="2" t="str">
        <f t="shared" si="316"/>
        <v>สกลนคร</v>
      </c>
      <c r="D518" s="1" t="s">
        <v>2166</v>
      </c>
      <c r="E518" s="1" t="s">
        <v>22</v>
      </c>
      <c r="F518" s="1" t="s">
        <v>2167</v>
      </c>
      <c r="G518" s="2" t="str">
        <f t="shared" ref="G518:H518" si="369">HYPERLINK("https://www.google.com/url?q=http%3A%2F%2Fnull", "")</f>
        <v/>
      </c>
      <c r="H518" s="2" t="str">
        <f t="shared" si="369"/>
        <v/>
      </c>
      <c r="I518" s="1" t="s">
        <v>2230</v>
      </c>
      <c r="J518" s="1" t="s">
        <v>47</v>
      </c>
      <c r="K518" s="1" t="s">
        <v>2231</v>
      </c>
    </row>
    <row r="519" spans="1:11" x14ac:dyDescent="0.2">
      <c r="A519" s="1" t="s">
        <v>2232</v>
      </c>
      <c r="B519" s="1" t="s">
        <v>2233</v>
      </c>
      <c r="C519" s="2" t="str">
        <f t="shared" si="316"/>
        <v>สกลนคร</v>
      </c>
      <c r="D519" s="1" t="s">
        <v>47</v>
      </c>
      <c r="E519" s="1" t="s">
        <v>22</v>
      </c>
      <c r="F519" s="1" t="s">
        <v>47</v>
      </c>
      <c r="G519" s="2" t="str">
        <f t="shared" ref="G519:H519" si="370">HYPERLINK("https://www.google.com/url?q=http%3A%2F%2Fnull", "")</f>
        <v/>
      </c>
      <c r="H519" s="2" t="str">
        <f t="shared" si="370"/>
        <v/>
      </c>
      <c r="I519" s="1" t="s">
        <v>2234</v>
      </c>
      <c r="J519" s="1" t="s">
        <v>47</v>
      </c>
      <c r="K519" s="1" t="s">
        <v>2235</v>
      </c>
    </row>
    <row r="520" spans="1:11" x14ac:dyDescent="0.2">
      <c r="A520" s="1" t="s">
        <v>2236</v>
      </c>
      <c r="B520" s="1" t="s">
        <v>2237</v>
      </c>
      <c r="C520" s="2" t="str">
        <f t="shared" si="316"/>
        <v>สกลนคร</v>
      </c>
      <c r="D520" s="1" t="s">
        <v>2060</v>
      </c>
      <c r="E520" s="1" t="s">
        <v>22</v>
      </c>
      <c r="F520" s="1" t="s">
        <v>47</v>
      </c>
      <c r="G520" s="2" t="str">
        <f t="shared" ref="G520:H520" si="371">HYPERLINK("https://www.google.com/url?q=http%3A%2F%2Fnull", "")</f>
        <v/>
      </c>
      <c r="H520" s="2" t="str">
        <f t="shared" si="371"/>
        <v/>
      </c>
      <c r="I520" s="1" t="s">
        <v>2238</v>
      </c>
      <c r="J520" s="1" t="s">
        <v>47</v>
      </c>
      <c r="K520" s="1" t="s">
        <v>2239</v>
      </c>
    </row>
    <row r="521" spans="1:11" x14ac:dyDescent="0.2">
      <c r="A521" s="1" t="s">
        <v>2240</v>
      </c>
      <c r="B521" s="1" t="s">
        <v>2241</v>
      </c>
      <c r="C521" s="2" t="str">
        <f t="shared" si="316"/>
        <v>สกลนคร</v>
      </c>
      <c r="D521" s="1" t="s">
        <v>2024</v>
      </c>
      <c r="E521" s="1" t="s">
        <v>22</v>
      </c>
      <c r="F521" s="1" t="s">
        <v>47</v>
      </c>
      <c r="G521" s="2" t="str">
        <f t="shared" ref="G521:H521" si="372">HYPERLINK("https://www.google.com/url?q=http%3A%2F%2Fnull", "")</f>
        <v/>
      </c>
      <c r="H521" s="2" t="str">
        <f t="shared" si="372"/>
        <v/>
      </c>
      <c r="I521" s="1" t="s">
        <v>2238</v>
      </c>
      <c r="J521" s="1" t="s">
        <v>47</v>
      </c>
      <c r="K521" s="1" t="s">
        <v>2242</v>
      </c>
    </row>
    <row r="522" spans="1:11" x14ac:dyDescent="0.2">
      <c r="A522" s="1" t="s">
        <v>2243</v>
      </c>
      <c r="B522" s="1" t="s">
        <v>2244</v>
      </c>
      <c r="C522" s="2" t="str">
        <f t="shared" si="316"/>
        <v>สกลนคร</v>
      </c>
      <c r="D522" s="1" t="s">
        <v>2146</v>
      </c>
      <c r="E522" s="1" t="s">
        <v>22</v>
      </c>
      <c r="F522" s="1" t="s">
        <v>2245</v>
      </c>
      <c r="G522" s="2" t="str">
        <f t="shared" ref="G522:H522" si="373">HYPERLINK("https://www.google.com/url?q=http%3A%2F%2Fnull", "")</f>
        <v/>
      </c>
      <c r="H522" s="2" t="str">
        <f t="shared" si="373"/>
        <v/>
      </c>
      <c r="I522" s="1" t="s">
        <v>2238</v>
      </c>
      <c r="J522" s="1" t="s">
        <v>47</v>
      </c>
      <c r="K522" s="1" t="s">
        <v>2246</v>
      </c>
    </row>
    <row r="523" spans="1:11" x14ac:dyDescent="0.2">
      <c r="A523" s="1" t="s">
        <v>2247</v>
      </c>
      <c r="B523" s="1" t="s">
        <v>2248</v>
      </c>
      <c r="C523" s="2" t="str">
        <f t="shared" si="316"/>
        <v>สกลนคร</v>
      </c>
      <c r="D523" s="1" t="s">
        <v>2146</v>
      </c>
      <c r="E523" s="1" t="s">
        <v>22</v>
      </c>
      <c r="F523" s="1" t="s">
        <v>47</v>
      </c>
      <c r="G523" s="2" t="str">
        <f t="shared" ref="G523:H523" si="374">HYPERLINK("https://www.google.com/url?q=http%3A%2F%2Fnull", "")</f>
        <v/>
      </c>
      <c r="H523" s="2" t="str">
        <f t="shared" si="374"/>
        <v/>
      </c>
      <c r="I523" s="1" t="s">
        <v>2238</v>
      </c>
      <c r="J523" s="1" t="s">
        <v>47</v>
      </c>
      <c r="K523" s="1" t="s">
        <v>2239</v>
      </c>
    </row>
    <row r="524" spans="1:11" x14ac:dyDescent="0.2">
      <c r="A524" s="1" t="s">
        <v>2249</v>
      </c>
      <c r="B524" s="1" t="s">
        <v>2250</v>
      </c>
      <c r="C524" s="2" t="str">
        <f t="shared" si="316"/>
        <v>สกลนคร</v>
      </c>
      <c r="D524" s="1" t="s">
        <v>2034</v>
      </c>
      <c r="E524" s="1" t="s">
        <v>22</v>
      </c>
      <c r="F524" s="1" t="s">
        <v>2251</v>
      </c>
      <c r="G524" s="2" t="str">
        <f t="shared" ref="G524:H524" si="375">HYPERLINK("https://www.google.com/url?q=http%3A%2F%2Fnull", "")</f>
        <v/>
      </c>
      <c r="H524" s="2" t="str">
        <f t="shared" si="375"/>
        <v/>
      </c>
      <c r="I524" s="1" t="s">
        <v>2238</v>
      </c>
      <c r="J524" s="1" t="s">
        <v>47</v>
      </c>
      <c r="K524" s="1" t="s">
        <v>2252</v>
      </c>
    </row>
    <row r="525" spans="1:11" x14ac:dyDescent="0.2">
      <c r="A525" s="1" t="s">
        <v>2253</v>
      </c>
      <c r="B525" s="1" t="s">
        <v>2254</v>
      </c>
      <c r="C525" s="2" t="str">
        <f t="shared" si="316"/>
        <v>สกลนคร</v>
      </c>
      <c r="D525" s="1" t="s">
        <v>2151</v>
      </c>
      <c r="E525" s="1" t="s">
        <v>22</v>
      </c>
      <c r="F525" s="1" t="s">
        <v>47</v>
      </c>
      <c r="G525" s="2" t="str">
        <f t="shared" ref="G525:H525" si="376">HYPERLINK("https://www.google.com/url?q=http%3A%2F%2Fnull", "")</f>
        <v/>
      </c>
      <c r="H525" s="2" t="str">
        <f t="shared" si="376"/>
        <v/>
      </c>
      <c r="I525" s="1" t="s">
        <v>2238</v>
      </c>
      <c r="J525" s="1" t="s">
        <v>47</v>
      </c>
      <c r="K525" s="1" t="s">
        <v>2255</v>
      </c>
    </row>
    <row r="526" spans="1:11" x14ac:dyDescent="0.2">
      <c r="A526" s="1" t="s">
        <v>2256</v>
      </c>
      <c r="B526" s="1" t="s">
        <v>2257</v>
      </c>
      <c r="C526" s="2" t="str">
        <f t="shared" si="316"/>
        <v>สกลนคร</v>
      </c>
      <c r="D526" s="1" t="s">
        <v>2034</v>
      </c>
      <c r="E526" s="1" t="s">
        <v>22</v>
      </c>
      <c r="F526" s="1" t="s">
        <v>47</v>
      </c>
      <c r="G526" s="2" t="str">
        <f t="shared" ref="G526:H526" si="377">HYPERLINK("https://www.google.com/url?q=http%3A%2F%2Fnull", "")</f>
        <v/>
      </c>
      <c r="H526" s="2" t="str">
        <f t="shared" si="377"/>
        <v/>
      </c>
      <c r="I526" s="1" t="s">
        <v>2238</v>
      </c>
      <c r="J526" s="1" t="s">
        <v>47</v>
      </c>
      <c r="K526" s="1" t="s">
        <v>2255</v>
      </c>
    </row>
    <row r="527" spans="1:11" x14ac:dyDescent="0.2">
      <c r="A527" s="1" t="s">
        <v>2258</v>
      </c>
      <c r="B527" s="1" t="s">
        <v>2259</v>
      </c>
      <c r="C527" s="2" t="str">
        <f t="shared" si="316"/>
        <v>สกลนคร</v>
      </c>
      <c r="D527" s="1" t="s">
        <v>2060</v>
      </c>
      <c r="E527" s="1" t="s">
        <v>22</v>
      </c>
      <c r="F527" s="1" t="s">
        <v>47</v>
      </c>
      <c r="G527" s="2" t="str">
        <f t="shared" ref="G527:H527" si="378">HYPERLINK("https://www.google.com/url?q=http%3A%2F%2Fnull", "")</f>
        <v/>
      </c>
      <c r="H527" s="2" t="str">
        <f t="shared" si="378"/>
        <v/>
      </c>
      <c r="I527" s="1" t="s">
        <v>2238</v>
      </c>
      <c r="J527" s="1" t="s">
        <v>47</v>
      </c>
      <c r="K527" s="1" t="s">
        <v>86</v>
      </c>
    </row>
    <row r="528" spans="1:11" x14ac:dyDescent="0.2">
      <c r="A528" s="1" t="s">
        <v>2260</v>
      </c>
      <c r="B528" s="1" t="s">
        <v>2261</v>
      </c>
      <c r="C528" s="2" t="str">
        <f t="shared" si="316"/>
        <v>สกลนคร</v>
      </c>
      <c r="D528" s="1" t="s">
        <v>47</v>
      </c>
      <c r="E528" s="1" t="s">
        <v>22</v>
      </c>
      <c r="F528" s="1" t="s">
        <v>47</v>
      </c>
      <c r="G528" s="2" t="str">
        <f t="shared" ref="G528:H528" si="379">HYPERLINK("https://www.google.com/url?q=http%3A%2F%2Fnull", "")</f>
        <v/>
      </c>
      <c r="H528" s="2" t="str">
        <f t="shared" si="379"/>
        <v/>
      </c>
      <c r="I528" s="1" t="s">
        <v>2262</v>
      </c>
      <c r="J528" s="1" t="s">
        <v>47</v>
      </c>
      <c r="K528" s="1" t="s">
        <v>2242</v>
      </c>
    </row>
    <row r="529" spans="1:11" x14ac:dyDescent="0.2">
      <c r="A529" s="1" t="s">
        <v>2263</v>
      </c>
      <c r="B529" s="1" t="s">
        <v>2264</v>
      </c>
      <c r="C529" s="2" t="str">
        <f t="shared" si="316"/>
        <v>สกลนคร</v>
      </c>
      <c r="D529" s="1" t="s">
        <v>2029</v>
      </c>
      <c r="E529" s="1" t="s">
        <v>22</v>
      </c>
      <c r="F529" s="1" t="s">
        <v>47</v>
      </c>
      <c r="G529" s="2" t="str">
        <f t="shared" ref="G529:H529" si="380">HYPERLINK("https://www.google.com/url?q=http%3A%2F%2Fnull", "")</f>
        <v/>
      </c>
      <c r="H529" s="2" t="str">
        <f t="shared" si="380"/>
        <v/>
      </c>
      <c r="I529" s="1" t="s">
        <v>2265</v>
      </c>
      <c r="J529" s="1" t="s">
        <v>47</v>
      </c>
      <c r="K529" s="1" t="s">
        <v>2266</v>
      </c>
    </row>
    <row r="530" spans="1:11" x14ac:dyDescent="0.2">
      <c r="A530" s="1" t="s">
        <v>2267</v>
      </c>
      <c r="B530" s="1" t="s">
        <v>2268</v>
      </c>
      <c r="C530" s="2" t="str">
        <f t="shared" si="316"/>
        <v>สกลนคร</v>
      </c>
      <c r="D530" s="1" t="s">
        <v>2127</v>
      </c>
      <c r="E530" s="1" t="s">
        <v>22</v>
      </c>
      <c r="F530" s="1" t="s">
        <v>47</v>
      </c>
      <c r="G530" s="2" t="str">
        <f t="shared" ref="G530:H530" si="381">HYPERLINK("https://www.google.com/url?q=http%3A%2F%2Fnull", "")</f>
        <v/>
      </c>
      <c r="H530" s="2" t="str">
        <f t="shared" si="381"/>
        <v/>
      </c>
      <c r="I530" s="1" t="s">
        <v>2265</v>
      </c>
      <c r="J530" s="1" t="s">
        <v>47</v>
      </c>
      <c r="K530" s="1" t="s">
        <v>2266</v>
      </c>
    </row>
    <row r="531" spans="1:11" x14ac:dyDescent="0.2">
      <c r="A531" s="1" t="s">
        <v>2269</v>
      </c>
      <c r="B531" s="1" t="s">
        <v>2270</v>
      </c>
      <c r="C531" s="2" t="str">
        <f t="shared" si="316"/>
        <v>สกลนคร</v>
      </c>
      <c r="D531" s="1" t="s">
        <v>47</v>
      </c>
      <c r="E531" s="1" t="s">
        <v>22</v>
      </c>
      <c r="F531" s="1" t="s">
        <v>47</v>
      </c>
      <c r="G531" s="2" t="str">
        <f t="shared" ref="G531:H531" si="382">HYPERLINK("https://www.google.com/url?q=http%3A%2F%2Fnull", "")</f>
        <v/>
      </c>
      <c r="H531" s="2" t="str">
        <f t="shared" si="382"/>
        <v/>
      </c>
      <c r="I531" s="1" t="s">
        <v>2265</v>
      </c>
      <c r="J531" s="1" t="s">
        <v>47</v>
      </c>
      <c r="K531" s="1" t="s">
        <v>2271</v>
      </c>
    </row>
    <row r="532" spans="1:11" x14ac:dyDescent="0.2">
      <c r="A532" s="1" t="s">
        <v>2272</v>
      </c>
      <c r="B532" s="1" t="s">
        <v>2273</v>
      </c>
      <c r="C532" s="2" t="str">
        <f t="shared" si="316"/>
        <v>สกลนคร</v>
      </c>
      <c r="D532" s="1" t="s">
        <v>47</v>
      </c>
      <c r="E532" s="1" t="s">
        <v>22</v>
      </c>
      <c r="F532" s="1" t="s">
        <v>47</v>
      </c>
      <c r="G532" s="2" t="str">
        <f t="shared" ref="G532:H532" si="383">HYPERLINK("https://www.google.com/url?q=http%3A%2F%2Fnull", "")</f>
        <v/>
      </c>
      <c r="H532" s="2" t="str">
        <f t="shared" si="383"/>
        <v/>
      </c>
      <c r="I532" s="1" t="s">
        <v>2274</v>
      </c>
      <c r="J532" s="1" t="s">
        <v>47</v>
      </c>
      <c r="K532" s="1" t="s">
        <v>2275</v>
      </c>
    </row>
    <row r="533" spans="1:11" x14ac:dyDescent="0.2">
      <c r="A533" s="1" t="s">
        <v>2276</v>
      </c>
      <c r="B533" s="1" t="s">
        <v>2277</v>
      </c>
      <c r="C533" s="2" t="str">
        <f t="shared" si="316"/>
        <v>สกลนคร</v>
      </c>
      <c r="D533" s="1" t="s">
        <v>2034</v>
      </c>
      <c r="E533" s="1" t="s">
        <v>22</v>
      </c>
      <c r="F533" s="1" t="s">
        <v>2043</v>
      </c>
      <c r="G533" s="2" t="str">
        <f t="shared" ref="G533:H533" si="384">HYPERLINK("https://www.google.com/url?q=http%3A%2F%2Fnull", "")</f>
        <v/>
      </c>
      <c r="H533" s="2" t="str">
        <f t="shared" si="384"/>
        <v/>
      </c>
      <c r="I533" s="1" t="s">
        <v>2278</v>
      </c>
      <c r="J533" s="1" t="s">
        <v>47</v>
      </c>
      <c r="K533" s="1" t="s">
        <v>767</v>
      </c>
    </row>
    <row r="534" spans="1:11" x14ac:dyDescent="0.2">
      <c r="A534" s="1" t="s">
        <v>2279</v>
      </c>
      <c r="B534" s="1" t="s">
        <v>2280</v>
      </c>
      <c r="C534" s="2" t="str">
        <f t="shared" si="316"/>
        <v>สกลนคร</v>
      </c>
      <c r="D534" s="1" t="s">
        <v>2146</v>
      </c>
      <c r="E534" s="1" t="s">
        <v>22</v>
      </c>
      <c r="F534" s="1" t="s">
        <v>47</v>
      </c>
      <c r="G534" s="2" t="str">
        <f t="shared" ref="G534:H534" si="385">HYPERLINK("https://www.google.com/url?q=http%3A%2F%2Fnull", "")</f>
        <v/>
      </c>
      <c r="H534" s="2" t="str">
        <f t="shared" si="385"/>
        <v/>
      </c>
      <c r="I534" s="1" t="s">
        <v>2281</v>
      </c>
      <c r="J534" s="1" t="s">
        <v>47</v>
      </c>
      <c r="K534" s="1" t="s">
        <v>2282</v>
      </c>
    </row>
    <row r="535" spans="1:11" x14ac:dyDescent="0.2">
      <c r="A535" s="1" t="s">
        <v>2283</v>
      </c>
      <c r="B535" s="1" t="s">
        <v>2284</v>
      </c>
      <c r="C535" s="2" t="str">
        <f t="shared" si="316"/>
        <v>สกลนคร</v>
      </c>
      <c r="D535" s="1" t="s">
        <v>2285</v>
      </c>
      <c r="E535" s="1" t="s">
        <v>22</v>
      </c>
      <c r="F535" s="1" t="s">
        <v>2286</v>
      </c>
      <c r="G535" s="2" t="str">
        <f t="shared" ref="G535:H535" si="386">HYPERLINK("https://www.google.com/url?q=http%3A%2F%2Fnull", "")</f>
        <v/>
      </c>
      <c r="H535" s="2" t="str">
        <f t="shared" si="386"/>
        <v/>
      </c>
      <c r="I535" s="1" t="s">
        <v>2287</v>
      </c>
      <c r="J535" s="1" t="s">
        <v>47</v>
      </c>
      <c r="K535" s="1" t="s">
        <v>2288</v>
      </c>
    </row>
    <row r="536" spans="1:11" x14ac:dyDescent="0.2">
      <c r="A536" s="1" t="s">
        <v>2289</v>
      </c>
      <c r="B536" s="1" t="s">
        <v>2290</v>
      </c>
      <c r="C536" s="2" t="str">
        <f t="shared" si="316"/>
        <v>สกลนคร</v>
      </c>
      <c r="D536" s="1" t="s">
        <v>2029</v>
      </c>
      <c r="E536" s="1" t="s">
        <v>22</v>
      </c>
      <c r="F536" s="1" t="s">
        <v>2291</v>
      </c>
      <c r="G536" s="2" t="str">
        <f t="shared" ref="G536:H536" si="387">HYPERLINK("https://www.google.com/url?q=http%3A%2F%2Fnull", "")</f>
        <v/>
      </c>
      <c r="H536" s="2" t="str">
        <f t="shared" si="387"/>
        <v/>
      </c>
      <c r="I536" s="1" t="s">
        <v>2287</v>
      </c>
      <c r="J536" s="1" t="s">
        <v>47</v>
      </c>
      <c r="K536" s="1" t="s">
        <v>2292</v>
      </c>
    </row>
    <row r="537" spans="1:11" x14ac:dyDescent="0.2">
      <c r="A537" s="1" t="s">
        <v>2293</v>
      </c>
      <c r="B537" s="1" t="s">
        <v>2294</v>
      </c>
      <c r="C537" s="2" t="str">
        <f t="shared" si="316"/>
        <v>สกลนคร</v>
      </c>
      <c r="D537" s="1" t="s">
        <v>2107</v>
      </c>
      <c r="E537" s="1" t="s">
        <v>22</v>
      </c>
      <c r="F537" s="1" t="s">
        <v>1018</v>
      </c>
      <c r="G537" s="2" t="str">
        <f t="shared" ref="G537:H537" si="388">HYPERLINK("https://www.google.com/url?q=http%3A%2F%2Fnull", "")</f>
        <v/>
      </c>
      <c r="H537" s="2" t="str">
        <f t="shared" si="388"/>
        <v/>
      </c>
      <c r="I537" s="1" t="s">
        <v>2287</v>
      </c>
      <c r="J537" s="1" t="s">
        <v>47</v>
      </c>
      <c r="K537" s="1" t="s">
        <v>2295</v>
      </c>
    </row>
    <row r="538" spans="1:11" x14ac:dyDescent="0.2">
      <c r="A538" s="1" t="s">
        <v>2296</v>
      </c>
      <c r="B538" s="1" t="s">
        <v>2297</v>
      </c>
      <c r="C538" s="2" t="str">
        <f t="shared" si="316"/>
        <v>สกลนคร</v>
      </c>
      <c r="D538" s="1" t="s">
        <v>2060</v>
      </c>
      <c r="E538" s="1" t="s">
        <v>22</v>
      </c>
      <c r="F538" s="1" t="s">
        <v>2298</v>
      </c>
      <c r="G538" s="2" t="str">
        <f t="shared" ref="G538:H538" si="389">HYPERLINK("https://www.google.com/url?q=http%3A%2F%2Fnull", "")</f>
        <v/>
      </c>
      <c r="H538" s="2" t="str">
        <f t="shared" si="389"/>
        <v/>
      </c>
      <c r="I538" s="1" t="s">
        <v>2299</v>
      </c>
      <c r="J538" s="1" t="s">
        <v>47</v>
      </c>
      <c r="K538" s="1" t="s">
        <v>47</v>
      </c>
    </row>
    <row r="539" spans="1:11" x14ac:dyDescent="0.2">
      <c r="A539" s="1" t="s">
        <v>2300</v>
      </c>
      <c r="B539" s="1" t="s">
        <v>2301</v>
      </c>
      <c r="C539" s="2" t="str">
        <f t="shared" si="316"/>
        <v>สกลนคร</v>
      </c>
      <c r="D539" s="1" t="s">
        <v>2029</v>
      </c>
      <c r="E539" s="1" t="s">
        <v>22</v>
      </c>
      <c r="F539" s="1" t="s">
        <v>2302</v>
      </c>
      <c r="G539" s="2" t="str">
        <f t="shared" ref="G539:H539" si="390">HYPERLINK("https://www.google.com/url?q=http%3A%2F%2Fnull", "")</f>
        <v/>
      </c>
      <c r="H539" s="2" t="str">
        <f t="shared" si="390"/>
        <v/>
      </c>
      <c r="I539" s="1" t="s">
        <v>2303</v>
      </c>
      <c r="J539" s="1" t="s">
        <v>47</v>
      </c>
      <c r="K539" s="1" t="s">
        <v>94</v>
      </c>
    </row>
    <row r="540" spans="1:11" x14ac:dyDescent="0.2">
      <c r="A540" s="1" t="s">
        <v>2304</v>
      </c>
      <c r="B540" s="1" t="s">
        <v>2305</v>
      </c>
      <c r="C540" s="2" t="str">
        <f t="shared" si="316"/>
        <v>สกลนคร</v>
      </c>
      <c r="D540" s="1" t="s">
        <v>2087</v>
      </c>
      <c r="E540" s="1" t="s">
        <v>22</v>
      </c>
      <c r="F540" s="1" t="s">
        <v>47</v>
      </c>
      <c r="G540" s="2" t="str">
        <f t="shared" ref="G540:H540" si="391">HYPERLINK("https://www.google.com/url?q=http%3A%2F%2Fnull", "")</f>
        <v/>
      </c>
      <c r="H540" s="2" t="str">
        <f t="shared" si="391"/>
        <v/>
      </c>
      <c r="I540" s="1" t="s">
        <v>2306</v>
      </c>
      <c r="J540" s="1" t="s">
        <v>47</v>
      </c>
      <c r="K540" s="1" t="s">
        <v>86</v>
      </c>
    </row>
    <row r="541" spans="1:11" x14ac:dyDescent="0.2">
      <c r="A541" s="1" t="s">
        <v>2307</v>
      </c>
      <c r="B541" s="1" t="s">
        <v>2308</v>
      </c>
      <c r="C541" s="2" t="str">
        <f t="shared" ref="C541:C548" si="392">HYPERLINK("https://www.google.com/url?q=https%3A%2F%2Fwww.rdpb.go.th%2Frdpb%2FprojectData%2Ffiles%2Fsouth%2F2567%2F12%25E0%25B8%25AA%25E0%25B8%2587%25E0%25B8%2582%25E0%25B8%25A5%25E0%25B8%25B2.pdf", "สงขลา")</f>
        <v>สงขลา</v>
      </c>
      <c r="D541" s="1" t="s">
        <v>2309</v>
      </c>
      <c r="E541" s="1" t="s">
        <v>22</v>
      </c>
      <c r="F541" s="1" t="s">
        <v>2310</v>
      </c>
      <c r="G541" s="2" t="str">
        <f>HYPERLINK("https://www.google.com/url?q=https%3A%2F%2Fdrive.google.com%2Ffile%2Fd%2F1DTcAVIZ2QmkJ6r5173Sln3yZeIwNUGJm%2Fview%3Fusp%3Ddrive_link", "สภาพสมบูรณ์")</f>
        <v>สภาพสมบูรณ์</v>
      </c>
      <c r="H541" s="2" t="str">
        <f t="shared" ref="H541:H542" si="393">HYPERLINK("https://www.google.com/url?q=http%3A%2F%2Fnull", "")</f>
        <v/>
      </c>
      <c r="I541" s="1" t="s">
        <v>2311</v>
      </c>
      <c r="J541" s="1" t="s">
        <v>2312</v>
      </c>
      <c r="K541" s="1" t="s">
        <v>18</v>
      </c>
    </row>
    <row r="542" spans="1:11" x14ac:dyDescent="0.2">
      <c r="A542" s="1" t="s">
        <v>2313</v>
      </c>
      <c r="B542" s="1" t="s">
        <v>2314</v>
      </c>
      <c r="C542" s="2" t="str">
        <f t="shared" si="392"/>
        <v>สงขลา</v>
      </c>
      <c r="D542" s="1" t="s">
        <v>2315</v>
      </c>
      <c r="E542" s="1" t="s">
        <v>22</v>
      </c>
      <c r="F542" s="1" t="s">
        <v>2316</v>
      </c>
      <c r="G542" s="2" t="str">
        <f>HYPERLINK("https://www.google.com/url?q=https%3A%2F%2Fdrive.google.com%2Ffile%2Fd%2F19eQ3Pyh8zTTcuyf4WqMThzVjvClO98Lo%2Fview%3Fusp%3Ddrive_link", "สภาพชำรุด")</f>
        <v>สภาพชำรุด</v>
      </c>
      <c r="H542" s="2" t="str">
        <f t="shared" si="393"/>
        <v/>
      </c>
      <c r="I542" s="1" t="s">
        <v>2317</v>
      </c>
      <c r="J542" s="1" t="s">
        <v>2318</v>
      </c>
      <c r="K542" s="1" t="s">
        <v>18</v>
      </c>
    </row>
    <row r="543" spans="1:11" x14ac:dyDescent="0.2">
      <c r="A543" s="1" t="s">
        <v>2319</v>
      </c>
      <c r="B543" s="1" t="s">
        <v>2320</v>
      </c>
      <c r="C543" s="2" t="str">
        <f t="shared" si="392"/>
        <v>สงขลา</v>
      </c>
      <c r="D543" s="1" t="s">
        <v>2321</v>
      </c>
      <c r="E543" s="1" t="s">
        <v>22</v>
      </c>
      <c r="F543" s="1" t="s">
        <v>2322</v>
      </c>
      <c r="G543" s="2" t="str">
        <f t="shared" ref="G543:H543" si="394">HYPERLINK("https://www.google.com/url?q=http%3A%2F%2Fnull", "")</f>
        <v/>
      </c>
      <c r="H543" s="2" t="str">
        <f t="shared" si="394"/>
        <v/>
      </c>
      <c r="I543" s="1" t="s">
        <v>2323</v>
      </c>
      <c r="J543" s="1" t="s">
        <v>2324</v>
      </c>
      <c r="K543" s="1" t="s">
        <v>2325</v>
      </c>
    </row>
    <row r="544" spans="1:11" x14ac:dyDescent="0.2">
      <c r="A544" s="1" t="s">
        <v>2326</v>
      </c>
      <c r="B544" s="1" t="s">
        <v>2327</v>
      </c>
      <c r="C544" s="2" t="str">
        <f t="shared" si="392"/>
        <v>สงขลา</v>
      </c>
      <c r="D544" s="1" t="s">
        <v>2328</v>
      </c>
      <c r="E544" s="1" t="s">
        <v>22</v>
      </c>
      <c r="F544" s="1" t="s">
        <v>2329</v>
      </c>
      <c r="G544" s="2" t="str">
        <f>HYPERLINK("https://www.google.com/url?q=https%3A%2F%2Fdrive.google.com%2Ffile%2Fd%2F1cr6SKPyjveX2KO2sXsrOLXo_ZiB8sNSR%2Fview%3Fusp%3Ddrive_link", "สภาพสมบูรณ์")</f>
        <v>สภาพสมบูรณ์</v>
      </c>
      <c r="H544" s="2" t="str">
        <f t="shared" ref="H544:H545" si="395">HYPERLINK("https://www.google.com/url?q=http%3A%2F%2Fnull", "")</f>
        <v/>
      </c>
      <c r="I544" s="1" t="s">
        <v>2330</v>
      </c>
      <c r="J544" s="1" t="s">
        <v>2331</v>
      </c>
      <c r="K544" s="1" t="s">
        <v>767</v>
      </c>
    </row>
    <row r="545" spans="1:11" x14ac:dyDescent="0.2">
      <c r="A545" s="1" t="s">
        <v>2332</v>
      </c>
      <c r="B545" s="1" t="s">
        <v>2333</v>
      </c>
      <c r="C545" s="2" t="str">
        <f t="shared" si="392"/>
        <v>สงขลา</v>
      </c>
      <c r="D545" s="1" t="s">
        <v>2309</v>
      </c>
      <c r="E545" s="1" t="s">
        <v>22</v>
      </c>
      <c r="F545" s="1" t="s">
        <v>2310</v>
      </c>
      <c r="G545" s="2" t="str">
        <f>HYPERLINK("https://www.google.com/url?q=https%3A%2F%2Fdrive.google.com%2Ffile%2Fd%2F1Cnxdl_uneV1fX5UJHmnznk1BIQILvkIp%2Fview%3Fusp%3Ddrive_link", "สภาพสมบูรณ์")</f>
        <v>สภาพสมบูรณ์</v>
      </c>
      <c r="H545" s="2" t="str">
        <f t="shared" si="395"/>
        <v/>
      </c>
      <c r="I545" s="1" t="s">
        <v>2334</v>
      </c>
      <c r="J545" s="1" t="s">
        <v>2335</v>
      </c>
      <c r="K545" s="1" t="s">
        <v>2336</v>
      </c>
    </row>
    <row r="546" spans="1:11" x14ac:dyDescent="0.2">
      <c r="A546" s="1" t="s">
        <v>2337</v>
      </c>
      <c r="B546" s="1" t="s">
        <v>2338</v>
      </c>
      <c r="C546" s="2" t="str">
        <f t="shared" si="392"/>
        <v>สงขลา</v>
      </c>
      <c r="D546" s="1" t="s">
        <v>2339</v>
      </c>
      <c r="E546" s="1" t="s">
        <v>22</v>
      </c>
      <c r="F546" s="1" t="s">
        <v>2340</v>
      </c>
      <c r="G546" s="2" t="str">
        <f t="shared" ref="G546:H546" si="396">HYPERLINK("https://www.google.com/url?q=http%3A%2F%2Fnull", "")</f>
        <v/>
      </c>
      <c r="H546" s="2" t="str">
        <f t="shared" si="396"/>
        <v/>
      </c>
      <c r="I546" s="1" t="s">
        <v>2341</v>
      </c>
      <c r="J546" s="1" t="s">
        <v>2335</v>
      </c>
      <c r="K546" s="1" t="s">
        <v>2342</v>
      </c>
    </row>
    <row r="547" spans="1:11" x14ac:dyDescent="0.2">
      <c r="A547" s="1" t="s">
        <v>2343</v>
      </c>
      <c r="B547" s="1" t="s">
        <v>2344</v>
      </c>
      <c r="C547" s="2" t="str">
        <f t="shared" si="392"/>
        <v>สงขลา</v>
      </c>
      <c r="D547" s="1" t="s">
        <v>2321</v>
      </c>
      <c r="E547" s="1" t="s">
        <v>22</v>
      </c>
      <c r="F547" s="3" t="s">
        <v>2345</v>
      </c>
      <c r="G547" s="2" t="str">
        <f>HYPERLINK("https://www.google.com/url?q=https%3A%2F%2Fdrive.google.com%2Ffile%2Fd%2F1Q2PijmRlQz1YXmN-j46-jhVM6Ce2uU1I%2Fview%3Fusp%3Ddrive_link", "อยู่ระหว่างดำเนินการ")</f>
        <v>อยู่ระหว่างดำเนินการ</v>
      </c>
      <c r="H547" s="2" t="str">
        <f t="shared" ref="H547:H549" si="397">HYPERLINK("https://www.google.com/url?q=http%3A%2F%2Fnull", "")</f>
        <v/>
      </c>
      <c r="I547" s="1" t="s">
        <v>2346</v>
      </c>
      <c r="J547" s="1" t="s">
        <v>2347</v>
      </c>
      <c r="K547" s="1" t="s">
        <v>47</v>
      </c>
    </row>
    <row r="548" spans="1:11" x14ac:dyDescent="0.2">
      <c r="A548" s="1" t="s">
        <v>2348</v>
      </c>
      <c r="B548" s="1" t="s">
        <v>2349</v>
      </c>
      <c r="C548" s="2" t="str">
        <f t="shared" si="392"/>
        <v>สงขลา</v>
      </c>
      <c r="D548" s="1" t="s">
        <v>2309</v>
      </c>
      <c r="E548" s="1" t="s">
        <v>22</v>
      </c>
      <c r="F548" s="3" t="s">
        <v>2345</v>
      </c>
      <c r="G548" s="2" t="str">
        <f>HYPERLINK("https://www.google.com/url?q=https%3A%2F%2Fdrive.google.com%2Ffile%2Fd%2F18--xoz9X7K3bFycjGRs2ZuLDgRyhNAjr%2Fview%3Fusp%3Ddrive_link", "สภาพสมบูรณ์")</f>
        <v>สภาพสมบูรณ์</v>
      </c>
      <c r="H548" s="2" t="str">
        <f t="shared" si="397"/>
        <v/>
      </c>
      <c r="I548" s="1" t="s">
        <v>2350</v>
      </c>
      <c r="J548" s="1" t="s">
        <v>2351</v>
      </c>
      <c r="K548" s="1" t="s">
        <v>2352</v>
      </c>
    </row>
    <row r="549" spans="1:11" x14ac:dyDescent="0.2">
      <c r="A549" s="1" t="s">
        <v>2353</v>
      </c>
      <c r="B549" s="1" t="s">
        <v>2354</v>
      </c>
      <c r="C549" s="2" t="str">
        <f>HYPERLINK("https://www.google.com/url?q=https%3A%2F%2Fwww.rdpb.go.th%2Frdpb%2FprojectData%2Ffiles%2Fsouth%2F2567%2F13%25E0%25B8%25AA%25E0%25B8%2595%25E0%25B8%25B9%25E0%25B8%25A5.pdf", "สตูล")</f>
        <v>สตูล</v>
      </c>
      <c r="D549" s="1" t="s">
        <v>2355</v>
      </c>
      <c r="E549" s="1" t="s">
        <v>22</v>
      </c>
      <c r="F549" s="1" t="s">
        <v>2322</v>
      </c>
      <c r="G549" s="2" t="str">
        <f>HYPERLINK("https://www.google.com/url?q=https%3A%2F%2Fdrive.google.com%2Ffile%2Fd%2F1k3YqFWfSde0pMFjdeJtSygmnoOcCF3vq%2Fview%3Fusp%3Dsharing", "สภาพสมบูรณ์")</f>
        <v>สภาพสมบูรณ์</v>
      </c>
      <c r="H549" s="2" t="str">
        <f t="shared" si="397"/>
        <v/>
      </c>
      <c r="I549" s="1" t="s">
        <v>2356</v>
      </c>
      <c r="J549" s="1" t="s">
        <v>2357</v>
      </c>
      <c r="K549" s="1" t="s">
        <v>18</v>
      </c>
    </row>
    <row r="550" spans="1:11" x14ac:dyDescent="0.2">
      <c r="A550" s="1" t="s">
        <v>2358</v>
      </c>
      <c r="B550" s="1" t="s">
        <v>2359</v>
      </c>
      <c r="C550" s="2" t="str">
        <f t="shared" ref="C550:C562" si="398">HYPERLINK("https://www.google.com/url?q=https%3A%2F%2Fwww.rdpb.go.th%2Frdpb%2FprojectData%2Ffiles%2Fcentral%2F2567%2F23%25E0%25B8%25AA%25E0%25B8%25A3%25E0%25B8%25B0%25E0%25B9%2581%25E0%25B8%2581%25E0%25B9%2589%25E0%25B8%25A7.pdf", "สระแก้ว")</f>
        <v>สระแก้ว</v>
      </c>
      <c r="D550" s="1" t="s">
        <v>2360</v>
      </c>
      <c r="E550" s="1" t="s">
        <v>22</v>
      </c>
      <c r="F550" s="1" t="s">
        <v>47</v>
      </c>
      <c r="G550" s="2" t="str">
        <f t="shared" ref="G550:H550" si="399">HYPERLINK("https://www.google.com/url?q=http%3A%2F%2Fnull", "")</f>
        <v/>
      </c>
      <c r="H550" s="2" t="str">
        <f t="shared" si="399"/>
        <v/>
      </c>
      <c r="I550" s="1" t="s">
        <v>2361</v>
      </c>
      <c r="J550" s="1" t="s">
        <v>2362</v>
      </c>
      <c r="K550" s="1" t="s">
        <v>18</v>
      </c>
    </row>
    <row r="551" spans="1:11" x14ac:dyDescent="0.2">
      <c r="A551" s="1" t="s">
        <v>2363</v>
      </c>
      <c r="B551" s="1" t="s">
        <v>2364</v>
      </c>
      <c r="C551" s="2" t="str">
        <f t="shared" si="398"/>
        <v>สระแก้ว</v>
      </c>
      <c r="D551" s="1" t="s">
        <v>2360</v>
      </c>
      <c r="E551" s="1" t="s">
        <v>22</v>
      </c>
      <c r="F551" s="1" t="s">
        <v>47</v>
      </c>
      <c r="G551" s="2" t="str">
        <f t="shared" ref="G551:H551" si="400">HYPERLINK("https://www.google.com/url?q=http%3A%2F%2Fnull", "")</f>
        <v/>
      </c>
      <c r="H551" s="2" t="str">
        <f t="shared" si="400"/>
        <v/>
      </c>
      <c r="I551" s="1" t="s">
        <v>2361</v>
      </c>
      <c r="J551" s="1" t="s">
        <v>2365</v>
      </c>
      <c r="K551" s="1" t="s">
        <v>18</v>
      </c>
    </row>
    <row r="552" spans="1:11" x14ac:dyDescent="0.2">
      <c r="A552" s="1" t="s">
        <v>2366</v>
      </c>
      <c r="B552" s="1" t="s">
        <v>2367</v>
      </c>
      <c r="C552" s="2" t="str">
        <f t="shared" si="398"/>
        <v>สระแก้ว</v>
      </c>
      <c r="D552" s="1" t="s">
        <v>2360</v>
      </c>
      <c r="E552" s="1" t="s">
        <v>22</v>
      </c>
      <c r="F552" s="1" t="s">
        <v>47</v>
      </c>
      <c r="G552" s="2" t="str">
        <f t="shared" ref="G552:H552" si="401">HYPERLINK("https://www.google.com/url?q=http%3A%2F%2Fnull", "")</f>
        <v/>
      </c>
      <c r="H552" s="2" t="str">
        <f t="shared" si="401"/>
        <v/>
      </c>
      <c r="I552" s="1" t="s">
        <v>2361</v>
      </c>
      <c r="J552" s="1" t="s">
        <v>2368</v>
      </c>
      <c r="K552" s="1" t="s">
        <v>18</v>
      </c>
    </row>
    <row r="553" spans="1:11" x14ac:dyDescent="0.2">
      <c r="A553" s="1" t="s">
        <v>2369</v>
      </c>
      <c r="B553" s="1" t="s">
        <v>2370</v>
      </c>
      <c r="C553" s="2" t="str">
        <f t="shared" si="398"/>
        <v>สระแก้ว</v>
      </c>
      <c r="D553" s="1" t="s">
        <v>2360</v>
      </c>
      <c r="E553" s="1" t="s">
        <v>22</v>
      </c>
      <c r="F553" s="1" t="s">
        <v>47</v>
      </c>
      <c r="G553" s="2" t="str">
        <f t="shared" ref="G553:H553" si="402">HYPERLINK("https://www.google.com/url?q=http%3A%2F%2Fnull", "")</f>
        <v/>
      </c>
      <c r="H553" s="2" t="str">
        <f t="shared" si="402"/>
        <v/>
      </c>
      <c r="I553" s="1" t="s">
        <v>2361</v>
      </c>
      <c r="J553" s="1" t="s">
        <v>2371</v>
      </c>
      <c r="K553" s="1" t="s">
        <v>18</v>
      </c>
    </row>
    <row r="554" spans="1:11" x14ac:dyDescent="0.2">
      <c r="A554" s="1" t="s">
        <v>2372</v>
      </c>
      <c r="B554" s="1" t="s">
        <v>2373</v>
      </c>
      <c r="C554" s="2" t="str">
        <f t="shared" si="398"/>
        <v>สระแก้ว</v>
      </c>
      <c r="D554" s="1" t="s">
        <v>2360</v>
      </c>
      <c r="E554" s="1" t="s">
        <v>22</v>
      </c>
      <c r="F554" s="1" t="s">
        <v>209</v>
      </c>
      <c r="G554" s="2" t="str">
        <f t="shared" ref="G554:H554" si="403">HYPERLINK("https://www.google.com/url?q=http%3A%2F%2Fnull", "")</f>
        <v/>
      </c>
      <c r="H554" s="2" t="str">
        <f t="shared" si="403"/>
        <v/>
      </c>
      <c r="I554" s="1" t="s">
        <v>205</v>
      </c>
      <c r="J554" s="1" t="s">
        <v>2374</v>
      </c>
      <c r="K554" s="1" t="s">
        <v>18</v>
      </c>
    </row>
    <row r="555" spans="1:11" x14ac:dyDescent="0.2">
      <c r="A555" s="1" t="s">
        <v>2375</v>
      </c>
      <c r="B555" s="1" t="s">
        <v>2376</v>
      </c>
      <c r="C555" s="2" t="str">
        <f t="shared" si="398"/>
        <v>สระแก้ว</v>
      </c>
      <c r="D555" s="1" t="s">
        <v>2377</v>
      </c>
      <c r="E555" s="1" t="s">
        <v>22</v>
      </c>
      <c r="F555" s="1" t="s">
        <v>209</v>
      </c>
      <c r="G555" s="2" t="str">
        <f t="shared" ref="G555:H555" si="404">HYPERLINK("https://www.google.com/url?q=http%3A%2F%2Fnull", "")</f>
        <v/>
      </c>
      <c r="H555" s="2" t="str">
        <f t="shared" si="404"/>
        <v/>
      </c>
      <c r="I555" s="1" t="s">
        <v>2378</v>
      </c>
      <c r="J555" s="1" t="s">
        <v>2379</v>
      </c>
      <c r="K555" s="1" t="s">
        <v>18</v>
      </c>
    </row>
    <row r="556" spans="1:11" x14ac:dyDescent="0.2">
      <c r="A556" s="1" t="s">
        <v>2380</v>
      </c>
      <c r="B556" s="1" t="s">
        <v>2381</v>
      </c>
      <c r="C556" s="2" t="str">
        <f t="shared" si="398"/>
        <v>สระแก้ว</v>
      </c>
      <c r="D556" s="1" t="s">
        <v>2360</v>
      </c>
      <c r="E556" s="1" t="s">
        <v>22</v>
      </c>
      <c r="F556" s="1" t="s">
        <v>209</v>
      </c>
      <c r="G556" s="2" t="str">
        <f t="shared" ref="G556:H556" si="405">HYPERLINK("https://www.google.com/url?q=http%3A%2F%2Fnull", "")</f>
        <v/>
      </c>
      <c r="H556" s="2" t="str">
        <f t="shared" si="405"/>
        <v/>
      </c>
      <c r="I556" s="1" t="s">
        <v>2382</v>
      </c>
      <c r="J556" s="1" t="s">
        <v>47</v>
      </c>
      <c r="K556" s="1" t="s">
        <v>18</v>
      </c>
    </row>
    <row r="557" spans="1:11" x14ac:dyDescent="0.2">
      <c r="A557" s="1" t="s">
        <v>2383</v>
      </c>
      <c r="B557" s="1" t="s">
        <v>2384</v>
      </c>
      <c r="C557" s="2" t="str">
        <f t="shared" si="398"/>
        <v>สระแก้ว</v>
      </c>
      <c r="D557" s="1" t="s">
        <v>2360</v>
      </c>
      <c r="E557" s="1" t="s">
        <v>22</v>
      </c>
      <c r="F557" s="1" t="s">
        <v>2385</v>
      </c>
      <c r="G557" s="2" t="str">
        <f t="shared" ref="G557:H557" si="406">HYPERLINK("https://www.google.com/url?q=http%3A%2F%2Fnull", "")</f>
        <v/>
      </c>
      <c r="H557" s="2" t="str">
        <f t="shared" si="406"/>
        <v/>
      </c>
      <c r="I557" s="1" t="s">
        <v>1496</v>
      </c>
      <c r="J557" s="1" t="s">
        <v>2386</v>
      </c>
      <c r="K557" s="1" t="s">
        <v>18</v>
      </c>
    </row>
    <row r="558" spans="1:11" x14ac:dyDescent="0.2">
      <c r="A558" s="1" t="s">
        <v>2387</v>
      </c>
      <c r="B558" s="1" t="s">
        <v>2388</v>
      </c>
      <c r="C558" s="2" t="str">
        <f t="shared" si="398"/>
        <v>สระแก้ว</v>
      </c>
      <c r="D558" s="1" t="s">
        <v>2389</v>
      </c>
      <c r="E558" s="1" t="s">
        <v>22</v>
      </c>
      <c r="F558" s="3" t="s">
        <v>2390</v>
      </c>
      <c r="G558" s="2" t="str">
        <f t="shared" ref="G558:H558" si="407">HYPERLINK("https://www.google.com/url?q=http%3A%2F%2Fnull", "")</f>
        <v/>
      </c>
      <c r="H558" s="2" t="str">
        <f t="shared" si="407"/>
        <v/>
      </c>
      <c r="I558" s="1" t="s">
        <v>2391</v>
      </c>
      <c r="J558" s="1" t="s">
        <v>47</v>
      </c>
      <c r="K558" s="1" t="s">
        <v>2392</v>
      </c>
    </row>
    <row r="559" spans="1:11" x14ac:dyDescent="0.2">
      <c r="A559" s="1" t="s">
        <v>2393</v>
      </c>
      <c r="B559" s="1" t="s">
        <v>2394</v>
      </c>
      <c r="C559" s="2" t="str">
        <f t="shared" si="398"/>
        <v>สระแก้ว</v>
      </c>
      <c r="D559" s="1" t="s">
        <v>2395</v>
      </c>
      <c r="E559" s="1" t="s">
        <v>22</v>
      </c>
      <c r="F559" s="3" t="s">
        <v>2396</v>
      </c>
      <c r="G559" s="2" t="str">
        <f t="shared" ref="G559:H559" si="408">HYPERLINK("https://www.google.com/url?q=http%3A%2F%2Fnull", "")</f>
        <v/>
      </c>
      <c r="H559" s="2" t="str">
        <f t="shared" si="408"/>
        <v/>
      </c>
      <c r="I559" s="1" t="s">
        <v>339</v>
      </c>
      <c r="J559" s="1" t="s">
        <v>47</v>
      </c>
      <c r="K559" s="1" t="s">
        <v>2187</v>
      </c>
    </row>
    <row r="560" spans="1:11" x14ac:dyDescent="0.2">
      <c r="A560" s="1" t="s">
        <v>2397</v>
      </c>
      <c r="B560" s="1" t="s">
        <v>2398</v>
      </c>
      <c r="C560" s="2" t="str">
        <f t="shared" si="398"/>
        <v>สระแก้ว</v>
      </c>
      <c r="D560" s="1" t="s">
        <v>2395</v>
      </c>
      <c r="E560" s="1" t="s">
        <v>22</v>
      </c>
      <c r="F560" s="3" t="s">
        <v>2399</v>
      </c>
      <c r="G560" s="2" t="str">
        <f t="shared" ref="G560:H560" si="409">HYPERLINK("https://www.google.com/url?q=http%3A%2F%2Fnull", "")</f>
        <v/>
      </c>
      <c r="H560" s="2" t="str">
        <f t="shared" si="409"/>
        <v/>
      </c>
      <c r="I560" s="1" t="s">
        <v>2400</v>
      </c>
      <c r="J560" s="1" t="s">
        <v>2401</v>
      </c>
      <c r="K560" s="1" t="s">
        <v>169</v>
      </c>
    </row>
    <row r="561" spans="1:11" x14ac:dyDescent="0.2">
      <c r="A561" s="1" t="s">
        <v>2402</v>
      </c>
      <c r="B561" s="1" t="s">
        <v>2403</v>
      </c>
      <c r="C561" s="2" t="str">
        <f t="shared" si="398"/>
        <v>สระแก้ว</v>
      </c>
      <c r="D561" s="1" t="s">
        <v>47</v>
      </c>
      <c r="E561" s="1" t="s">
        <v>22</v>
      </c>
      <c r="F561" s="1" t="s">
        <v>2404</v>
      </c>
      <c r="G561" s="2" t="str">
        <f t="shared" ref="G561:H561" si="410">HYPERLINK("https://www.google.com/url?q=http%3A%2F%2Fnull", "")</f>
        <v/>
      </c>
      <c r="H561" s="2" t="str">
        <f t="shared" si="410"/>
        <v/>
      </c>
      <c r="I561" s="1" t="s">
        <v>2405</v>
      </c>
      <c r="J561" s="1" t="s">
        <v>47</v>
      </c>
      <c r="K561" s="1" t="s">
        <v>44</v>
      </c>
    </row>
    <row r="562" spans="1:11" x14ac:dyDescent="0.2">
      <c r="A562" s="1" t="s">
        <v>2406</v>
      </c>
      <c r="B562" s="1" t="s">
        <v>2407</v>
      </c>
      <c r="C562" s="2" t="str">
        <f t="shared" si="398"/>
        <v>สระแก้ว</v>
      </c>
      <c r="D562" s="1" t="s">
        <v>47</v>
      </c>
      <c r="E562" s="1" t="s">
        <v>22</v>
      </c>
      <c r="F562" s="3" t="s">
        <v>1169</v>
      </c>
      <c r="G562" s="2" t="str">
        <f t="shared" ref="G562:H562" si="411">HYPERLINK("https://www.google.com/url?q=http%3A%2F%2Fnull", "")</f>
        <v/>
      </c>
      <c r="H562" s="2" t="str">
        <f t="shared" si="411"/>
        <v/>
      </c>
      <c r="I562" s="1" t="s">
        <v>2408</v>
      </c>
      <c r="J562" s="1" t="s">
        <v>47</v>
      </c>
      <c r="K562" s="1" t="s">
        <v>2409</v>
      </c>
    </row>
    <row r="563" spans="1:11" x14ac:dyDescent="0.2">
      <c r="A563" s="1" t="s">
        <v>2410</v>
      </c>
      <c r="B563" s="1" t="s">
        <v>2411</v>
      </c>
      <c r="C563" s="2" t="str">
        <f t="shared" ref="C563:C565" si="412">HYPERLINK("https://www.google.com/url?q=https%3A%2F%2Fwww.rdpb.go.th%2Frdpb%2FprojectData%2Ffiles%2Fcentral%2F2567%2F24%25E0%25B8%25AA%25E0%25B8%25B4%25E0%25B8%2587%25E0%25B8%25AB%25E0%25B9%258C%25E0%25B8%259A%25E0%25B8%25B8%25E0%25B8%25A3%25E0%25B8%25B5.pdf", "สิงห์บุรี")</f>
        <v>สิงห์บุรี</v>
      </c>
      <c r="D563" s="1" t="s">
        <v>2412</v>
      </c>
      <c r="E563" s="1" t="s">
        <v>22</v>
      </c>
      <c r="F563" s="3" t="s">
        <v>2413</v>
      </c>
      <c r="G563" s="2" t="str">
        <f>HYPERLINK("https://www.google.com/url?q=https%3A%2F%2Fdrive.google.com%2Fdrive%2Fu%2F0%2Ffolders%2F1fpAz3NAJfJEt0clfDDm0_MBpUpD23_NS", "สภาพสมบูรณ์")</f>
        <v>สภาพสมบูรณ์</v>
      </c>
      <c r="H563" s="2" t="str">
        <f t="shared" ref="H563:H567" si="413">HYPERLINK("https://www.google.com/url?q=http%3A%2F%2Fnull", "")</f>
        <v/>
      </c>
      <c r="I563" s="1" t="s">
        <v>2414</v>
      </c>
      <c r="J563" s="1" t="s">
        <v>2415</v>
      </c>
      <c r="K563" s="1" t="s">
        <v>18</v>
      </c>
    </row>
    <row r="564" spans="1:11" x14ac:dyDescent="0.2">
      <c r="A564" s="1" t="s">
        <v>2416</v>
      </c>
      <c r="B564" s="1" t="s">
        <v>2417</v>
      </c>
      <c r="C564" s="2" t="str">
        <f t="shared" si="412"/>
        <v>สิงห์บุรี</v>
      </c>
      <c r="D564" s="1" t="s">
        <v>2412</v>
      </c>
      <c r="E564" s="1" t="s">
        <v>22</v>
      </c>
      <c r="F564" s="3" t="s">
        <v>2418</v>
      </c>
      <c r="G564" s="2" t="str">
        <f>HYPERLINK("https://www.google.com/url?q=https%3A%2F%2Fdrive.google.com%2Fdrive%2Ffolders%2F11aBLZLxkR-HqXH9-TP2gcQgSg6Xk6XSd%3Fusp%3Dsharing", "สภาพสมบูรณ์")</f>
        <v>สภาพสมบูรณ์</v>
      </c>
      <c r="H564" s="2" t="str">
        <f t="shared" si="413"/>
        <v/>
      </c>
      <c r="I564" s="1" t="s">
        <v>2419</v>
      </c>
      <c r="J564" s="1" t="s">
        <v>191</v>
      </c>
      <c r="K564" s="1" t="s">
        <v>18</v>
      </c>
    </row>
    <row r="565" spans="1:11" x14ac:dyDescent="0.2">
      <c r="A565" s="1" t="s">
        <v>2420</v>
      </c>
      <c r="B565" s="1" t="s">
        <v>2421</v>
      </c>
      <c r="C565" s="2" t="str">
        <f t="shared" si="412"/>
        <v>สิงห์บุรี</v>
      </c>
      <c r="D565" s="1" t="s">
        <v>2422</v>
      </c>
      <c r="E565" s="1" t="s">
        <v>22</v>
      </c>
      <c r="F565" s="3" t="s">
        <v>2423</v>
      </c>
      <c r="G565" s="2" t="str">
        <f>HYPERLINK("https://www.google.com/url?q=https%3A%2F%2Fdrive.google.com%2Fdrive%2Ffolders%2F14BUvjXO1rbr5MfLQLgnCS37Wehv7qOTz%3Fusp%3Dsharing", "สภาพสมบูรณ์")</f>
        <v>สภาพสมบูรณ์</v>
      </c>
      <c r="H565" s="2" t="str">
        <f t="shared" si="413"/>
        <v/>
      </c>
      <c r="I565" s="1" t="s">
        <v>2424</v>
      </c>
      <c r="J565" s="1" t="s">
        <v>47</v>
      </c>
      <c r="K565" s="1" t="s">
        <v>2425</v>
      </c>
    </row>
    <row r="566" spans="1:11" x14ac:dyDescent="0.2">
      <c r="A566" s="1" t="s">
        <v>2426</v>
      </c>
      <c r="B566" s="1" t="s">
        <v>2427</v>
      </c>
      <c r="C566" s="2" t="e">
        <f t="shared" ref="C566:C567" si="414">HYPERLINK("https://www.google.com/url?q=https%3A%2F%2Fwww.rdpb.go.th%2Frdpb%2FprojectData%2Ffiles%2Fsouth%2F2567%2F14%25E0%25B8%25AA%25E0%25B8%25B8%25E0%25B8%25A3%25E0%25B8%25B2%25E0%25B8%25A9%25E0%25B8%258E%25E0%25B8%25A3%25E0%25B9%258C%25E0%25B8%2598%25E0%25B8%25B"&amp;"2%25E0%25B8%2599%25E0%25B8%25B5.pdf", "สุราษฎร์ธานี")</f>
        <v>#VALUE!</v>
      </c>
      <c r="D566" s="1" t="s">
        <v>2428</v>
      </c>
      <c r="E566" s="1" t="s">
        <v>22</v>
      </c>
      <c r="F566" s="1" t="s">
        <v>2429</v>
      </c>
      <c r="G566" s="2" t="str">
        <f>HYPERLINK("https://www.google.com/url?q=https%3A%2F%2Fdrive.google.com%2Ffile%2Fd%2F1S4Yh0PD29cqaPyoDc8FmNtPwJN4LLN0s%2Fview%3Fusp%3Ddrive_link", "สภาพสมบูรณ์")</f>
        <v>สภาพสมบูรณ์</v>
      </c>
      <c r="H566" s="2" t="str">
        <f t="shared" si="413"/>
        <v/>
      </c>
      <c r="I566" s="1" t="s">
        <v>2430</v>
      </c>
      <c r="J566" s="1" t="s">
        <v>2431</v>
      </c>
      <c r="K566" s="1" t="s">
        <v>2432</v>
      </c>
    </row>
    <row r="567" spans="1:11" x14ac:dyDescent="0.2">
      <c r="A567" s="1" t="s">
        <v>2433</v>
      </c>
      <c r="B567" s="1" t="s">
        <v>2434</v>
      </c>
      <c r="C567" s="2" t="e">
        <f t="shared" si="414"/>
        <v>#VALUE!</v>
      </c>
      <c r="D567" s="1" t="s">
        <v>2435</v>
      </c>
      <c r="E567" s="1" t="s">
        <v>22</v>
      </c>
      <c r="F567" s="1" t="s">
        <v>2436</v>
      </c>
      <c r="G567" s="2" t="str">
        <f>HYPERLINK("https://www.google.com/url?q=https%3A%2F%2Fdrive.google.com%2Ffile%2Fd%2F1WeALIvgHY02H30WvPh88ZsjrseaHR4Pp%2Fview%3Fusp%3Ddrive_link", "สภาพสมบูรณ์")</f>
        <v>สภาพสมบูรณ์</v>
      </c>
      <c r="H567" s="2" t="str">
        <f t="shared" si="413"/>
        <v/>
      </c>
      <c r="I567" s="1" t="s">
        <v>2437</v>
      </c>
      <c r="J567" s="1" t="s">
        <v>2438</v>
      </c>
      <c r="K567" s="1" t="s">
        <v>2439</v>
      </c>
    </row>
    <row r="568" spans="1:11" x14ac:dyDescent="0.2">
      <c r="A568" s="1" t="s">
        <v>2440</v>
      </c>
      <c r="B568" s="1" t="s">
        <v>2441</v>
      </c>
      <c r="C568" s="2" t="str">
        <f t="shared" ref="C568:C572" si="415">HYPERLINK("https://www.google.com/url?q=https%3A%2F%2Fwww.rdpb.go.th%2Frdpb%2FprojectData%2Ffiles%2Fnorth_eastern%2F2567%2F15%25E0%25B8%25AA%25E0%25B8%25B8%25E0%25B8%25A3%25E0%25B8%25B4%25E0%25B8%2599%25E0%25B8%2597%25E0%25B8%25A3%25E0%25B9%258C.pdf", "สุรินทร์")</f>
        <v>สุรินทร์</v>
      </c>
      <c r="D568" s="1" t="s">
        <v>2442</v>
      </c>
      <c r="E568" s="1" t="s">
        <v>22</v>
      </c>
      <c r="F568" s="1" t="s">
        <v>2443</v>
      </c>
      <c r="G568" s="2" t="str">
        <f t="shared" ref="G568:H568" si="416">HYPERLINK("https://www.google.com/url?q=http%3A%2F%2Fnull", "")</f>
        <v/>
      </c>
      <c r="H568" s="2" t="str">
        <f t="shared" si="416"/>
        <v/>
      </c>
      <c r="I568" s="1" t="s">
        <v>2444</v>
      </c>
      <c r="J568" s="1" t="s">
        <v>47</v>
      </c>
      <c r="K568" s="1" t="s">
        <v>2445</v>
      </c>
    </row>
    <row r="569" spans="1:11" x14ac:dyDescent="0.2">
      <c r="A569" s="1" t="s">
        <v>2446</v>
      </c>
      <c r="B569" s="1" t="s">
        <v>2447</v>
      </c>
      <c r="C569" s="2" t="str">
        <f t="shared" si="415"/>
        <v>สุรินทร์</v>
      </c>
      <c r="D569" s="1" t="s">
        <v>2448</v>
      </c>
      <c r="E569" s="1" t="s">
        <v>22</v>
      </c>
      <c r="F569" s="1" t="s">
        <v>2449</v>
      </c>
      <c r="G569" s="2" t="str">
        <f t="shared" ref="G569:H569" si="417">HYPERLINK("https://www.google.com/url?q=http%3A%2F%2Fnull", "")</f>
        <v/>
      </c>
      <c r="H569" s="2" t="str">
        <f t="shared" si="417"/>
        <v/>
      </c>
      <c r="I569" s="1" t="s">
        <v>2450</v>
      </c>
      <c r="J569" s="1" t="s">
        <v>47</v>
      </c>
      <c r="K569" s="1" t="s">
        <v>18</v>
      </c>
    </row>
    <row r="570" spans="1:11" x14ac:dyDescent="0.2">
      <c r="A570" s="1" t="s">
        <v>2451</v>
      </c>
      <c r="B570" s="1" t="s">
        <v>2452</v>
      </c>
      <c r="C570" s="2" t="str">
        <f t="shared" si="415"/>
        <v>สุรินทร์</v>
      </c>
      <c r="D570" s="1" t="s">
        <v>2453</v>
      </c>
      <c r="E570" s="1" t="s">
        <v>22</v>
      </c>
      <c r="F570" s="1" t="s">
        <v>2454</v>
      </c>
      <c r="G570" s="2" t="str">
        <f t="shared" ref="G570:H570" si="418">HYPERLINK("https://www.google.com/url?q=http%3A%2F%2Fnull", "")</f>
        <v/>
      </c>
      <c r="H570" s="2" t="str">
        <f t="shared" si="418"/>
        <v/>
      </c>
      <c r="I570" s="1" t="s">
        <v>2455</v>
      </c>
      <c r="J570" s="1" t="s">
        <v>47</v>
      </c>
      <c r="K570" s="1" t="s">
        <v>345</v>
      </c>
    </row>
    <row r="571" spans="1:11" x14ac:dyDescent="0.2">
      <c r="A571" s="1" t="s">
        <v>2456</v>
      </c>
      <c r="B571" s="1" t="s">
        <v>2457</v>
      </c>
      <c r="C571" s="2" t="str">
        <f t="shared" si="415"/>
        <v>สุรินทร์</v>
      </c>
      <c r="D571" s="1" t="s">
        <v>2458</v>
      </c>
      <c r="E571" s="1" t="s">
        <v>22</v>
      </c>
      <c r="F571" s="1" t="s">
        <v>2459</v>
      </c>
      <c r="G571" s="2" t="str">
        <f t="shared" ref="G571:H571" si="419">HYPERLINK("https://www.google.com/url?q=http%3A%2F%2Fnull", "")</f>
        <v/>
      </c>
      <c r="H571" s="2" t="str">
        <f t="shared" si="419"/>
        <v/>
      </c>
      <c r="I571" s="1" t="s">
        <v>2460</v>
      </c>
      <c r="J571" s="1" t="s">
        <v>47</v>
      </c>
      <c r="K571" s="1" t="s">
        <v>2461</v>
      </c>
    </row>
    <row r="572" spans="1:11" x14ac:dyDescent="0.2">
      <c r="A572" s="1" t="s">
        <v>2462</v>
      </c>
      <c r="B572" s="1" t="s">
        <v>2463</v>
      </c>
      <c r="C572" s="2" t="str">
        <f t="shared" si="415"/>
        <v>สุรินทร์</v>
      </c>
      <c r="D572" s="1" t="s">
        <v>2442</v>
      </c>
      <c r="E572" s="1" t="s">
        <v>22</v>
      </c>
      <c r="F572" s="1" t="s">
        <v>47</v>
      </c>
      <c r="G572" s="2" t="str">
        <f t="shared" ref="G572:H572" si="420">HYPERLINK("https://www.google.com/url?q=http%3A%2F%2Fnull", "")</f>
        <v/>
      </c>
      <c r="H572" s="2" t="str">
        <f t="shared" si="420"/>
        <v/>
      </c>
      <c r="I572" s="1" t="s">
        <v>527</v>
      </c>
      <c r="J572" s="1" t="s">
        <v>47</v>
      </c>
      <c r="K572" s="1" t="s">
        <v>91</v>
      </c>
    </row>
    <row r="573" spans="1:11" x14ac:dyDescent="0.2">
      <c r="A573" s="1" t="s">
        <v>2464</v>
      </c>
      <c r="B573" s="1" t="s">
        <v>2465</v>
      </c>
      <c r="C573" s="2" t="e">
        <f t="shared" ref="C573:C574" si="421">HYPERLINK("https://www.google.com/url?q=https%3A%2F%2Fwww.rdpb.go.th%2Frdpb%2FprojectData%2Ffiles%2Fnorth_eastern%2F2567%2F17%25E0%25B8%25AB%25E0%25B8%2599%25E0%25B8%25AD%25E0%25B8%2587%25E0%25B8%259A%25E0%25B8%25B1%25E0%25B8%25A7%25E0%25B8%25A5%25E0%25B8%25B3%25E0%"&amp;"25B8%25A0%25E0%25B8%25B9.pdf", "หนองบัวลำภู")</f>
        <v>#VALUE!</v>
      </c>
      <c r="D573" s="1" t="s">
        <v>2466</v>
      </c>
      <c r="E573" s="1" t="s">
        <v>22</v>
      </c>
      <c r="F573" s="1" t="s">
        <v>2467</v>
      </c>
      <c r="G573" s="2" t="str">
        <f>HYPERLINK("https://www.google.com/url?q=https%3A%2F%2Fdrive.google.com%2Fopen%3Fid%3D1fJXPUusFpLw_9P46LEyPtTat_2AR10_Y%26usp%3Ddrive_copy", "สภาพสมบูรณ์")</f>
        <v>สภาพสมบูรณ์</v>
      </c>
      <c r="H573" s="2" t="str">
        <f>HYPERLINK("https://www.google.com/url?q=http%3A%2F%2Fnull", "")</f>
        <v/>
      </c>
      <c r="I573" s="1" t="s">
        <v>2468</v>
      </c>
      <c r="J573" s="1" t="s">
        <v>47</v>
      </c>
      <c r="K573" s="1" t="s">
        <v>18</v>
      </c>
    </row>
    <row r="574" spans="1:11" x14ac:dyDescent="0.2">
      <c r="A574" s="1" t="s">
        <v>2469</v>
      </c>
      <c r="B574" s="1" t="s">
        <v>2470</v>
      </c>
      <c r="C574" s="2" t="e">
        <f t="shared" si="421"/>
        <v>#VALUE!</v>
      </c>
      <c r="D574" s="1" t="s">
        <v>2466</v>
      </c>
      <c r="E574" s="1" t="s">
        <v>22</v>
      </c>
      <c r="F574" s="1" t="s">
        <v>47</v>
      </c>
      <c r="G574" s="2" t="str">
        <f t="shared" ref="G574:H574" si="422">HYPERLINK("https://www.google.com/url?q=http%3A%2F%2Fnull", "")</f>
        <v/>
      </c>
      <c r="H574" s="2" t="str">
        <f t="shared" si="422"/>
        <v/>
      </c>
      <c r="I574" s="1" t="s">
        <v>527</v>
      </c>
      <c r="J574" s="1" t="s">
        <v>47</v>
      </c>
      <c r="K574" s="1" t="s">
        <v>94</v>
      </c>
    </row>
    <row r="575" spans="1:11" x14ac:dyDescent="0.2">
      <c r="A575" s="1" t="s">
        <v>2471</v>
      </c>
      <c r="B575" s="1" t="s">
        <v>2472</v>
      </c>
      <c r="C575" s="2" t="e">
        <f t="shared" ref="C575:C576" si="423">HYPERLINK("https://www.google.com/url?q=https%3A%2F%2Fwww.rdpb.go.th%2Frdpb%2FprojectData%2Ffiles%2Fnorth_eastern%2F2567%2F18%25E0%25B8%25AD%25E0%25B8%25B3%25E0%25B8%2599%25E0%25B8%25B2%25E0%25B8%2588%25E0%25B9%2580%25E0%25B8%2588%25E0%25B8%25A3%25E0%25B8%25B4%25E0%"&amp;"25B8%258D.pdf", "อำนาจเจริญ")</f>
        <v>#VALUE!</v>
      </c>
      <c r="D575" s="1" t="s">
        <v>2473</v>
      </c>
      <c r="E575" s="1" t="s">
        <v>22</v>
      </c>
      <c r="F575" s="1" t="s">
        <v>2474</v>
      </c>
      <c r="G575" s="2" t="str">
        <f>HYPERLINK("https://www.google.com/url?q=https%3A%2F%2Fdrive.google.com%2Ffile%2Fd%2F1IkZYC-UvBOfiJS9Xrze2uuDkASdiF8x_%2Fview%3Fusp%3Dsharing", "สภาพสมบูรณ์")</f>
        <v>สภาพสมบูรณ์</v>
      </c>
      <c r="H575" s="2" t="str">
        <f t="shared" ref="H575:H587" si="424">HYPERLINK("https://www.google.com/url?q=http%3A%2F%2Fnull", "")</f>
        <v/>
      </c>
      <c r="I575" s="1" t="s">
        <v>2475</v>
      </c>
      <c r="J575" s="1" t="s">
        <v>2476</v>
      </c>
      <c r="K575" s="1" t="s">
        <v>18</v>
      </c>
    </row>
    <row r="576" spans="1:11" x14ac:dyDescent="0.2">
      <c r="A576" s="1" t="s">
        <v>2477</v>
      </c>
      <c r="B576" s="1" t="s">
        <v>2478</v>
      </c>
      <c r="C576" s="2" t="e">
        <f t="shared" si="423"/>
        <v>#VALUE!</v>
      </c>
      <c r="D576" s="1" t="s">
        <v>2473</v>
      </c>
      <c r="E576" s="1" t="s">
        <v>22</v>
      </c>
      <c r="F576" s="1" t="s">
        <v>2479</v>
      </c>
      <c r="G576" s="2" t="str">
        <f>HYPERLINK("https://www.google.com/url?q=https%3A%2F%2Fdrive.google.com%2Ffile%2Fd%2F1A_GFsDBuC0FvjhVuOEA02XNBqEWc27r1%2Fview%3Fusp%3Dsharing", "สภาพสมบูรณ์")</f>
        <v>สภาพสมบูรณ์</v>
      </c>
      <c r="H576" s="2" t="str">
        <f t="shared" si="424"/>
        <v/>
      </c>
      <c r="I576" s="1" t="s">
        <v>2480</v>
      </c>
      <c r="J576" s="1" t="s">
        <v>47</v>
      </c>
      <c r="K576" s="1" t="s">
        <v>2481</v>
      </c>
    </row>
    <row r="577" spans="1:11" x14ac:dyDescent="0.2">
      <c r="A577" s="1" t="s">
        <v>2482</v>
      </c>
      <c r="B577" s="1" t="s">
        <v>2483</v>
      </c>
      <c r="C577" s="2" t="str">
        <f t="shared" ref="C577:C592" si="425">HYPERLINK("https://www.google.com/url?q=https%3A%2F%2Fwww.rdpb.go.th%2Frdpb%2FprojectData%2Ffiles%2Fnorth_eastern%2F2567%2F19%25E0%25B8%25AD%25E0%25B8%25B8%25E0%25B8%2594%25E0%25B8%25A3%25E0%25B8%2598%25E0%25B8%25B2%25E0%25B8%2599%25E0%25B8%25B5.pdf", "อุดรธานี")</f>
        <v>อุดรธานี</v>
      </c>
      <c r="D577" s="1" t="s">
        <v>2484</v>
      </c>
      <c r="E577" s="1" t="s">
        <v>22</v>
      </c>
      <c r="F577" s="1" t="s">
        <v>2485</v>
      </c>
      <c r="G577" s="2" t="str">
        <f>HYPERLINK("https://www.google.com/url?q=https%3A%2F%2Fdrive.google.com%2Ffile%2Fd%2F1idApELHEZSSRZkChssq-nptj-8KCa9rG%2Fview%3Fusp%3Ddrive_link", "สภาพสมบูรณ์")</f>
        <v>สภาพสมบูรณ์</v>
      </c>
      <c r="H577" s="2" t="str">
        <f t="shared" si="424"/>
        <v/>
      </c>
      <c r="I577" s="1" t="s">
        <v>2486</v>
      </c>
      <c r="J577" s="1" t="s">
        <v>2324</v>
      </c>
      <c r="K577" s="1" t="s">
        <v>18</v>
      </c>
    </row>
    <row r="578" spans="1:11" x14ac:dyDescent="0.2">
      <c r="A578" s="1" t="s">
        <v>2487</v>
      </c>
      <c r="B578" s="1" t="s">
        <v>2488</v>
      </c>
      <c r="C578" s="2" t="str">
        <f t="shared" si="425"/>
        <v>อุดรธานี</v>
      </c>
      <c r="D578" s="1" t="s">
        <v>2484</v>
      </c>
      <c r="E578" s="1" t="s">
        <v>22</v>
      </c>
      <c r="F578" s="1" t="s">
        <v>2489</v>
      </c>
      <c r="G578" s="2" t="str">
        <f>HYPERLINK("https://www.google.com/url?q=https%3A%2F%2Fdrive.google.com%2Ffile%2Fd%2F1meBuTjteNsHeI102-Oq52C-7eL3QqSyh%2Fview%3Fusp%3Ddrive_link", "สภาพสมบูรณ์")</f>
        <v>สภาพสมบูรณ์</v>
      </c>
      <c r="H578" s="2" t="str">
        <f t="shared" si="424"/>
        <v/>
      </c>
      <c r="I578" s="1" t="s">
        <v>2490</v>
      </c>
      <c r="J578" s="1" t="s">
        <v>2324</v>
      </c>
      <c r="K578" s="1" t="s">
        <v>18</v>
      </c>
    </row>
    <row r="579" spans="1:11" x14ac:dyDescent="0.2">
      <c r="A579" s="1" t="s">
        <v>2491</v>
      </c>
      <c r="B579" s="1" t="s">
        <v>2492</v>
      </c>
      <c r="C579" s="2" t="str">
        <f t="shared" si="425"/>
        <v>อุดรธานี</v>
      </c>
      <c r="D579" s="1" t="s">
        <v>2484</v>
      </c>
      <c r="E579" s="1" t="s">
        <v>22</v>
      </c>
      <c r="F579" s="1" t="s">
        <v>2489</v>
      </c>
      <c r="G579" s="2" t="str">
        <f>HYPERLINK("https://www.google.com/url?q=https%3A%2F%2Fdrive.google.com%2Ffile%2Fd%2F1zIxwAlJFxAydwVddawYwY6R-11YWQabm%2Fview%3Fusp%3Ddrive_link", "สภาพสมบูรณ์")</f>
        <v>สภาพสมบูรณ์</v>
      </c>
      <c r="H579" s="2" t="str">
        <f t="shared" si="424"/>
        <v/>
      </c>
      <c r="I579" s="1" t="s">
        <v>2493</v>
      </c>
      <c r="J579" s="1" t="s">
        <v>2324</v>
      </c>
      <c r="K579" s="1" t="s">
        <v>18</v>
      </c>
    </row>
    <row r="580" spans="1:11" x14ac:dyDescent="0.2">
      <c r="A580" s="1" t="s">
        <v>2494</v>
      </c>
      <c r="B580" s="1" t="s">
        <v>2495</v>
      </c>
      <c r="C580" s="2" t="str">
        <f t="shared" si="425"/>
        <v>อุดรธานี</v>
      </c>
      <c r="D580" s="1" t="s">
        <v>2484</v>
      </c>
      <c r="E580" s="1" t="s">
        <v>22</v>
      </c>
      <c r="F580" s="1" t="s">
        <v>2496</v>
      </c>
      <c r="G580" s="2" t="str">
        <f>HYPERLINK("https://www.google.com/url?q=https%3A%2F%2Fdrive.google.com%2Ffile%2Fd%2F1GiqgeNZAk77ZS0K7ga5PunwQEIznDxgD%2Fview%3Fusp%3Ddrive_link", "สภาพสมบูรณ์")</f>
        <v>สภาพสมบูรณ์</v>
      </c>
      <c r="H580" s="2" t="str">
        <f t="shared" si="424"/>
        <v/>
      </c>
      <c r="I580" s="1" t="s">
        <v>2497</v>
      </c>
      <c r="J580" s="1" t="s">
        <v>2324</v>
      </c>
      <c r="K580" s="1" t="s">
        <v>18</v>
      </c>
    </row>
    <row r="581" spans="1:11" x14ac:dyDescent="0.2">
      <c r="A581" s="1" t="s">
        <v>2498</v>
      </c>
      <c r="B581" s="1" t="s">
        <v>2499</v>
      </c>
      <c r="C581" s="2" t="str">
        <f t="shared" si="425"/>
        <v>อุดรธานี</v>
      </c>
      <c r="D581" s="1" t="s">
        <v>2484</v>
      </c>
      <c r="E581" s="1" t="s">
        <v>22</v>
      </c>
      <c r="F581" s="1" t="s">
        <v>2500</v>
      </c>
      <c r="G581" s="2" t="str">
        <f>HYPERLINK("https://www.google.com/url?q=https%3A%2F%2Fdrive.google.com%2Ffile%2Fd%2F1O-Ar64X4hw1aMIE5Z7_LFDD9eGwlJGy9%2Fview%3Fusp%3Ddrive_link", "สภาพสมบูรณ์")</f>
        <v>สภาพสมบูรณ์</v>
      </c>
      <c r="H581" s="2" t="str">
        <f t="shared" si="424"/>
        <v/>
      </c>
      <c r="I581" s="1" t="s">
        <v>2501</v>
      </c>
      <c r="J581" s="1" t="s">
        <v>47</v>
      </c>
      <c r="K581" s="1" t="s">
        <v>18</v>
      </c>
    </row>
    <row r="582" spans="1:11" x14ac:dyDescent="0.2">
      <c r="A582" s="1" t="s">
        <v>2502</v>
      </c>
      <c r="B582" s="1" t="s">
        <v>2503</v>
      </c>
      <c r="C582" s="2" t="str">
        <f t="shared" si="425"/>
        <v>อุดรธานี</v>
      </c>
      <c r="D582" s="1" t="s">
        <v>2504</v>
      </c>
      <c r="E582" s="1" t="s">
        <v>22</v>
      </c>
      <c r="F582" s="1" t="s">
        <v>2505</v>
      </c>
      <c r="G582" s="2" t="str">
        <f>HYPERLINK("https://www.google.com/url?q=https%3A%2F%2Fdrive.google.com%2Ffile%2Fd%2F1fC9qOKud5wFv4cv7vhBmnW9gGsl4nCn7%2Fview%3Fusp%3Ddrive_link", "สภาพสมบูรณ์")</f>
        <v>สภาพสมบูรณ์</v>
      </c>
      <c r="H582" s="2" t="str">
        <f t="shared" si="424"/>
        <v/>
      </c>
      <c r="I582" s="1" t="s">
        <v>2506</v>
      </c>
      <c r="J582" s="1" t="s">
        <v>2324</v>
      </c>
      <c r="K582" s="1" t="s">
        <v>18</v>
      </c>
    </row>
    <row r="583" spans="1:11" x14ac:dyDescent="0.2">
      <c r="A583" s="1" t="s">
        <v>2507</v>
      </c>
      <c r="B583" s="1" t="s">
        <v>2508</v>
      </c>
      <c r="C583" s="2" t="str">
        <f t="shared" si="425"/>
        <v>อุดรธานี</v>
      </c>
      <c r="D583" s="1" t="s">
        <v>2504</v>
      </c>
      <c r="E583" s="1" t="s">
        <v>22</v>
      </c>
      <c r="F583" s="1" t="s">
        <v>2509</v>
      </c>
      <c r="G583" s="2" t="str">
        <f>HYPERLINK("https://www.google.com/url?q=https%3A%2F%2Fdrive.google.com%2Ffile%2Fd%2F1UPLxYMhX_ZGl9AJpaznYESHxvFeYBYdC%2Fview%3Fusp%3Ddrive_link", "สภาพสมบูรณ์")</f>
        <v>สภาพสมบูรณ์</v>
      </c>
      <c r="H583" s="2" t="str">
        <f t="shared" si="424"/>
        <v/>
      </c>
      <c r="I583" s="1" t="s">
        <v>2510</v>
      </c>
      <c r="J583" s="1" t="s">
        <v>2324</v>
      </c>
      <c r="K583" s="1" t="s">
        <v>18</v>
      </c>
    </row>
    <row r="584" spans="1:11" x14ac:dyDescent="0.2">
      <c r="A584" s="1" t="s">
        <v>2511</v>
      </c>
      <c r="B584" s="1" t="s">
        <v>2512</v>
      </c>
      <c r="C584" s="2" t="str">
        <f t="shared" si="425"/>
        <v>อุดรธานี</v>
      </c>
      <c r="D584" s="1" t="s">
        <v>2504</v>
      </c>
      <c r="E584" s="1" t="s">
        <v>22</v>
      </c>
      <c r="F584" s="1" t="s">
        <v>2513</v>
      </c>
      <c r="G584" s="2" t="str">
        <f>HYPERLINK("https://www.google.com/url?q=https%3A%2F%2Fdrive.google.com%2Ffile%2Fd%2F1M1lHBNQjYcwFx-nyss0aoUyTqhsKj2k9%2Fview%3Fusp%3Ddrive_link", "สภาพสมบูรณ์")</f>
        <v>สภาพสมบูรณ์</v>
      </c>
      <c r="H584" s="2" t="str">
        <f t="shared" si="424"/>
        <v/>
      </c>
      <c r="I584" s="1" t="s">
        <v>2514</v>
      </c>
      <c r="J584" s="1" t="s">
        <v>2324</v>
      </c>
      <c r="K584" s="1" t="s">
        <v>18</v>
      </c>
    </row>
    <row r="585" spans="1:11" x14ac:dyDescent="0.2">
      <c r="A585" s="1" t="s">
        <v>2515</v>
      </c>
      <c r="B585" s="1" t="s">
        <v>2516</v>
      </c>
      <c r="C585" s="2" t="str">
        <f t="shared" si="425"/>
        <v>อุดรธานี</v>
      </c>
      <c r="D585" s="1" t="s">
        <v>2504</v>
      </c>
      <c r="E585" s="1" t="s">
        <v>22</v>
      </c>
      <c r="F585" s="1" t="s">
        <v>2517</v>
      </c>
      <c r="G585" s="2" t="str">
        <f>HYPERLINK("https://www.google.com/url?q=https%3A%2F%2Fdrive.google.com%2Ffile%2Fd%2F1x1u8_LzKS_RvdrZ740LOHc_OcgUxHquM%2Fview%3Fusp%3Ddrive_link", "สภาพชำรุด")</f>
        <v>สภาพชำรุด</v>
      </c>
      <c r="H585" s="2" t="str">
        <f t="shared" si="424"/>
        <v/>
      </c>
      <c r="I585" s="1" t="s">
        <v>2518</v>
      </c>
      <c r="J585" s="1" t="s">
        <v>2324</v>
      </c>
      <c r="K585" s="1" t="s">
        <v>18</v>
      </c>
    </row>
    <row r="586" spans="1:11" x14ac:dyDescent="0.2">
      <c r="A586" s="1" t="s">
        <v>2519</v>
      </c>
      <c r="B586" s="1" t="s">
        <v>2520</v>
      </c>
      <c r="C586" s="2" t="str">
        <f t="shared" si="425"/>
        <v>อุดรธานี</v>
      </c>
      <c r="D586" s="1" t="s">
        <v>2504</v>
      </c>
      <c r="E586" s="1" t="s">
        <v>22</v>
      </c>
      <c r="F586" s="1" t="s">
        <v>2521</v>
      </c>
      <c r="G586" s="2" t="str">
        <f>HYPERLINK("https://www.google.com/url?q=https%3A%2F%2Fdrive.google.com%2Ffile%2Fd%2F1Cti_1nIbIqpNoVyRlq7BYIHfwULywWux%2Fview%3Fusp%3Ddrive_link", "สภาพสมบูรณ์")</f>
        <v>สภาพสมบูรณ์</v>
      </c>
      <c r="H586" s="2" t="str">
        <f t="shared" si="424"/>
        <v/>
      </c>
      <c r="I586" s="1" t="s">
        <v>2522</v>
      </c>
      <c r="J586" s="1" t="s">
        <v>2324</v>
      </c>
      <c r="K586" s="1" t="s">
        <v>18</v>
      </c>
    </row>
    <row r="587" spans="1:11" x14ac:dyDescent="0.2">
      <c r="A587" s="1" t="s">
        <v>2523</v>
      </c>
      <c r="B587" s="1" t="s">
        <v>2524</v>
      </c>
      <c r="C587" s="2" t="str">
        <f t="shared" si="425"/>
        <v>อุดรธานี</v>
      </c>
      <c r="D587" s="1" t="s">
        <v>2525</v>
      </c>
      <c r="E587" s="1" t="s">
        <v>22</v>
      </c>
      <c r="F587" s="1" t="s">
        <v>2526</v>
      </c>
      <c r="G587" s="2" t="str">
        <f>HYPERLINK("https://www.google.com/url?q=https%3A%2F%2Fdrive.google.com%2Ffile%2Fd%2F1Rnpak726EuOJB_8TT9ZZ5makuadaBbDK%2Fview%3Fusp%3Ddrive_link", "สภาพสมบูรณ์")</f>
        <v>สภาพสมบูรณ์</v>
      </c>
      <c r="H587" s="2" t="str">
        <f t="shared" si="424"/>
        <v/>
      </c>
      <c r="I587" s="1" t="s">
        <v>2527</v>
      </c>
      <c r="J587" s="1" t="s">
        <v>2324</v>
      </c>
      <c r="K587" s="1" t="s">
        <v>2528</v>
      </c>
    </row>
    <row r="588" spans="1:11" x14ac:dyDescent="0.2">
      <c r="A588" s="1" t="s">
        <v>2529</v>
      </c>
      <c r="B588" s="1" t="s">
        <v>2530</v>
      </c>
      <c r="C588" s="2" t="str">
        <f t="shared" si="425"/>
        <v>อุดรธานี</v>
      </c>
      <c r="D588" s="1" t="s">
        <v>2484</v>
      </c>
      <c r="E588" s="1" t="s">
        <v>22</v>
      </c>
      <c r="F588" s="1" t="s">
        <v>2531</v>
      </c>
      <c r="G588" s="2" t="str">
        <f t="shared" ref="G588:H588" si="426">HYPERLINK("https://www.google.com/url?q=http%3A%2F%2Fnull", "")</f>
        <v/>
      </c>
      <c r="H588" s="2" t="str">
        <f t="shared" si="426"/>
        <v/>
      </c>
      <c r="I588" s="1" t="s">
        <v>2532</v>
      </c>
      <c r="J588" s="1" t="s">
        <v>2324</v>
      </c>
      <c r="K588" s="1" t="s">
        <v>2533</v>
      </c>
    </row>
    <row r="589" spans="1:11" x14ac:dyDescent="0.2">
      <c r="A589" s="1" t="s">
        <v>2534</v>
      </c>
      <c r="B589" s="1" t="s">
        <v>2535</v>
      </c>
      <c r="C589" s="2" t="str">
        <f t="shared" si="425"/>
        <v>อุดรธานี</v>
      </c>
      <c r="D589" s="1" t="s">
        <v>2484</v>
      </c>
      <c r="E589" s="1" t="s">
        <v>22</v>
      </c>
      <c r="F589" s="1" t="s">
        <v>2536</v>
      </c>
      <c r="G589" s="2" t="str">
        <f>HYPERLINK("https://www.google.com/url?q=https%3A%2F%2Fdrive.google.com%2Ffile%2Fd%2F1LVF4L02UqZ_qMKp3gksz7Y4yhMQqYVcw%2Fview%3Fusp%3Ddrive_link", "สภาพชำรุด")</f>
        <v>สภาพชำรุด</v>
      </c>
      <c r="H589" s="2" t="str">
        <f t="shared" ref="H589:H591" si="427">HYPERLINK("https://www.google.com/url?q=http%3A%2F%2Fnull", "")</f>
        <v/>
      </c>
      <c r="I589" s="1" t="s">
        <v>2537</v>
      </c>
      <c r="J589" s="1" t="s">
        <v>2324</v>
      </c>
      <c r="K589" s="1" t="s">
        <v>2538</v>
      </c>
    </row>
    <row r="590" spans="1:11" x14ac:dyDescent="0.2">
      <c r="A590" s="1" t="s">
        <v>2539</v>
      </c>
      <c r="B590" s="1" t="s">
        <v>2540</v>
      </c>
      <c r="C590" s="2" t="str">
        <f t="shared" si="425"/>
        <v>อุดรธานี</v>
      </c>
      <c r="D590" s="1" t="s">
        <v>2504</v>
      </c>
      <c r="E590" s="1" t="s">
        <v>22</v>
      </c>
      <c r="F590" s="1" t="s">
        <v>2541</v>
      </c>
      <c r="G590" s="2" t="str">
        <f>HYPERLINK("https://www.google.com/url?q=https%3A%2F%2Fdrive.google.com%2Ffile%2Fd%2F1TqHQgoicF6DsIqNZA2rGY3AHQulynkLK%2Fview%3Fusp%3Ddrive_link", "สภาพสมบูรณ์")</f>
        <v>สภาพสมบูรณ์</v>
      </c>
      <c r="H590" s="2" t="str">
        <f t="shared" si="427"/>
        <v/>
      </c>
      <c r="I590" s="1" t="s">
        <v>2542</v>
      </c>
      <c r="J590" s="1" t="s">
        <v>2324</v>
      </c>
      <c r="K590" s="1" t="s">
        <v>2543</v>
      </c>
    </row>
    <row r="591" spans="1:11" x14ac:dyDescent="0.2">
      <c r="A591" s="1" t="s">
        <v>2544</v>
      </c>
      <c r="B591" s="1" t="s">
        <v>2545</v>
      </c>
      <c r="C591" s="2" t="str">
        <f t="shared" si="425"/>
        <v>อุดรธานี</v>
      </c>
      <c r="D591" s="1" t="s">
        <v>2504</v>
      </c>
      <c r="E591" s="1" t="s">
        <v>22</v>
      </c>
      <c r="F591" s="1" t="s">
        <v>2517</v>
      </c>
      <c r="G591" s="2" t="str">
        <f>HYPERLINK("https://www.google.com/url?q=https%3A%2F%2Fdrive.google.com%2Ffile%2Fd%2F1WFq9z3hXcJPlj-U115Yjr5Z7tQkdJ3SQ%2Fview%3Fusp%3Ddrive_link", "สภาพสมบูรณ์")</f>
        <v>สภาพสมบูรณ์</v>
      </c>
      <c r="H591" s="2" t="str">
        <f t="shared" si="427"/>
        <v/>
      </c>
      <c r="I591" s="1" t="s">
        <v>2546</v>
      </c>
      <c r="J591" s="1" t="s">
        <v>2324</v>
      </c>
      <c r="K591" s="1" t="s">
        <v>2547</v>
      </c>
    </row>
    <row r="592" spans="1:11" x14ac:dyDescent="0.2">
      <c r="A592" s="1" t="s">
        <v>2548</v>
      </c>
      <c r="B592" s="1" t="s">
        <v>2549</v>
      </c>
      <c r="C592" s="2" t="str">
        <f t="shared" si="425"/>
        <v>อุดรธานี</v>
      </c>
      <c r="D592" s="1" t="s">
        <v>2484</v>
      </c>
      <c r="E592" s="1" t="s">
        <v>22</v>
      </c>
      <c r="F592" s="1" t="s">
        <v>47</v>
      </c>
      <c r="G592" s="2" t="str">
        <f t="shared" ref="G592:H592" si="428">HYPERLINK("https://www.google.com/url?q=http%3A%2F%2Fnull", "")</f>
        <v/>
      </c>
      <c r="H592" s="2" t="str">
        <f t="shared" si="428"/>
        <v/>
      </c>
      <c r="I592" s="1" t="s">
        <v>2550</v>
      </c>
      <c r="J592" s="1" t="s">
        <v>2324</v>
      </c>
      <c r="K592" s="1" t="s">
        <v>94</v>
      </c>
    </row>
    <row r="593" spans="1:11" x14ac:dyDescent="0.2">
      <c r="A593" s="1" t="s">
        <v>2551</v>
      </c>
      <c r="B593" s="1" t="s">
        <v>2552</v>
      </c>
      <c r="C593" s="2" t="str">
        <f t="shared" ref="C593:C609" si="429">HYPERLINK("https://www.google.com/url?q=https%3A%2F%2Fwww.rdpb.go.th%2Frdpb%2FprojectData%2Ffiles%2Fnorthern%2F2567%2F16%25E0%25B8%25AD%25E0%25B8%25B8%25E0%25B8%2595%25E0%25B8%25A3%25E0%25B8%2594%25E0%25B8%25B4%25E0%25B8%2595%25E0%25B8%2596%25E0%25B9%258C.pdf", "อุตรดิตถ์")</f>
        <v>อุตรดิตถ์</v>
      </c>
      <c r="D593" s="1" t="s">
        <v>2553</v>
      </c>
      <c r="E593" s="1" t="s">
        <v>22</v>
      </c>
      <c r="F593" s="1" t="s">
        <v>2554</v>
      </c>
      <c r="G593" s="2" t="str">
        <f>HYPERLINK("https://www.google.com/url?q=https%3A%2F%2Fdrive.google.com%2Ffile%2Fd%2F1J5J0Ab5poKS7B8cwH3xdWJM0Frrtrr4q%2Fview%3Fusp%3Ddrive_link", "สภาพสมบูรณ์")</f>
        <v>สภาพสมบูรณ์</v>
      </c>
      <c r="H593" s="2" t="str">
        <f t="shared" ref="H593:H600" si="430">HYPERLINK("https://www.google.com/url?q=http%3A%2F%2Fnull", "")</f>
        <v/>
      </c>
      <c r="I593" s="1" t="s">
        <v>2555</v>
      </c>
      <c r="J593" s="1" t="s">
        <v>2556</v>
      </c>
      <c r="K593" s="1" t="s">
        <v>18</v>
      </c>
    </row>
    <row r="594" spans="1:11" x14ac:dyDescent="0.2">
      <c r="A594" s="1" t="s">
        <v>2557</v>
      </c>
      <c r="B594" s="1" t="s">
        <v>2558</v>
      </c>
      <c r="C594" s="2" t="str">
        <f t="shared" si="429"/>
        <v>อุตรดิตถ์</v>
      </c>
      <c r="D594" s="1" t="s">
        <v>2553</v>
      </c>
      <c r="E594" s="1" t="s">
        <v>22</v>
      </c>
      <c r="F594" s="1" t="s">
        <v>2559</v>
      </c>
      <c r="G594" s="2" t="str">
        <f>HYPERLINK("https://www.google.com/url?q=https%3A%2F%2Fdrive.google.com%2Ffile%2Fd%2F1zxhd9YWK9WyBdwJyMrOziVdcl-yevZzs%2Fview%3Fusp%3Ddrive_link", "สภาพสมบูรณ์")</f>
        <v>สภาพสมบูรณ์</v>
      </c>
      <c r="H594" s="2" t="str">
        <f t="shared" si="430"/>
        <v/>
      </c>
      <c r="I594" s="1" t="s">
        <v>243</v>
      </c>
      <c r="J594" s="1" t="s">
        <v>196</v>
      </c>
      <c r="K594" s="1" t="s">
        <v>18</v>
      </c>
    </row>
    <row r="595" spans="1:11" x14ac:dyDescent="0.2">
      <c r="A595" s="1" t="s">
        <v>2560</v>
      </c>
      <c r="B595" s="1" t="s">
        <v>2561</v>
      </c>
      <c r="C595" s="2" t="str">
        <f t="shared" si="429"/>
        <v>อุตรดิตถ์</v>
      </c>
      <c r="D595" s="1" t="s">
        <v>2553</v>
      </c>
      <c r="E595" s="1" t="s">
        <v>22</v>
      </c>
      <c r="F595" s="1" t="s">
        <v>2559</v>
      </c>
      <c r="G595" s="2" t="str">
        <f>HYPERLINK("https://www.google.com/url?q=https%3A%2F%2Fdrive.google.com%2Ffile%2Fd%2F1Y-zwpqObTsrnNqKMlZLgqjfvvNlsrxrO%2Fview%3Fusp%3Ddrive_link", "สภาพสมบูรณ์")</f>
        <v>สภาพสมบูรณ์</v>
      </c>
      <c r="H595" s="2" t="str">
        <f t="shared" si="430"/>
        <v/>
      </c>
      <c r="I595" s="1" t="s">
        <v>243</v>
      </c>
      <c r="J595" s="1" t="s">
        <v>196</v>
      </c>
      <c r="K595" s="1" t="s">
        <v>18</v>
      </c>
    </row>
    <row r="596" spans="1:11" x14ac:dyDescent="0.2">
      <c r="A596" s="1" t="s">
        <v>2562</v>
      </c>
      <c r="B596" s="1" t="s">
        <v>2563</v>
      </c>
      <c r="C596" s="2" t="str">
        <f t="shared" si="429"/>
        <v>อุตรดิตถ์</v>
      </c>
      <c r="D596" s="1" t="s">
        <v>2553</v>
      </c>
      <c r="E596" s="1" t="s">
        <v>22</v>
      </c>
      <c r="F596" s="1" t="s">
        <v>2559</v>
      </c>
      <c r="G596" s="2" t="str">
        <f>HYPERLINK("https://www.google.com/url?q=https%3A%2F%2Fdrive.google.com%2Ffile%2Fd%2F1x-t0j5yCRttbK6TMOze2DCNNXHBVzNns%2Fview%3Fusp%3Ddrive_link", "สภาพสมบูรณ์")</f>
        <v>สภาพสมบูรณ์</v>
      </c>
      <c r="H596" s="2" t="str">
        <f t="shared" si="430"/>
        <v/>
      </c>
      <c r="I596" s="1" t="s">
        <v>243</v>
      </c>
      <c r="J596" s="1" t="s">
        <v>175</v>
      </c>
      <c r="K596" s="1" t="s">
        <v>18</v>
      </c>
    </row>
    <row r="597" spans="1:11" x14ac:dyDescent="0.2">
      <c r="A597" s="1" t="s">
        <v>2564</v>
      </c>
      <c r="B597" s="1" t="s">
        <v>2565</v>
      </c>
      <c r="C597" s="2" t="str">
        <f t="shared" si="429"/>
        <v>อุตรดิตถ์</v>
      </c>
      <c r="D597" s="1" t="s">
        <v>2553</v>
      </c>
      <c r="E597" s="1" t="s">
        <v>22</v>
      </c>
      <c r="F597" s="1" t="s">
        <v>2559</v>
      </c>
      <c r="G597" s="2" t="str">
        <f>HYPERLINK("https://www.google.com/url?q=https%3A%2F%2Fdrive.google.com%2Ffile%2Fd%2F1h3QYde1gc_oGon4Dfq9ovbFjRLDbwiJ-%2Fview%3Fusp%3Ddrive_link", "สภาพสมบูรณ์")</f>
        <v>สภาพสมบูรณ์</v>
      </c>
      <c r="H597" s="2" t="str">
        <f t="shared" si="430"/>
        <v/>
      </c>
      <c r="I597" s="1" t="s">
        <v>104</v>
      </c>
      <c r="J597" s="1" t="s">
        <v>273</v>
      </c>
      <c r="K597" s="1" t="s">
        <v>18</v>
      </c>
    </row>
    <row r="598" spans="1:11" x14ac:dyDescent="0.2">
      <c r="A598" s="1" t="s">
        <v>2566</v>
      </c>
      <c r="B598" s="1" t="s">
        <v>2567</v>
      </c>
      <c r="C598" s="2" t="str">
        <f t="shared" si="429"/>
        <v>อุตรดิตถ์</v>
      </c>
      <c r="D598" s="1" t="s">
        <v>2568</v>
      </c>
      <c r="E598" s="1" t="s">
        <v>22</v>
      </c>
      <c r="F598" s="1" t="s">
        <v>1489</v>
      </c>
      <c r="G598" s="2" t="str">
        <f>HYPERLINK("https://www.google.com/url?q=https%3A%2F%2Fdrive.google.com%2Ffile%2Fd%2F1ahSB_QyBgXvlHdv2YQCHP9ARfM2oLON1%2Fview%3Fusp%3Ddrive_link", "สภาพสมบูรณ์")</f>
        <v>สภาพสมบูรณ์</v>
      </c>
      <c r="H598" s="2" t="str">
        <f t="shared" si="430"/>
        <v/>
      </c>
      <c r="I598" s="1" t="s">
        <v>2569</v>
      </c>
      <c r="J598" s="1" t="s">
        <v>47</v>
      </c>
      <c r="K598" s="1" t="s">
        <v>18</v>
      </c>
    </row>
    <row r="599" spans="1:11" x14ac:dyDescent="0.2">
      <c r="A599" s="1" t="s">
        <v>2570</v>
      </c>
      <c r="B599" s="1" t="s">
        <v>2571</v>
      </c>
      <c r="C599" s="2" t="str">
        <f t="shared" si="429"/>
        <v>อุตรดิตถ์</v>
      </c>
      <c r="D599" s="1" t="s">
        <v>2568</v>
      </c>
      <c r="E599" s="1" t="s">
        <v>22</v>
      </c>
      <c r="F599" s="1" t="s">
        <v>2572</v>
      </c>
      <c r="G599" s="2" t="str">
        <f>HYPERLINK("https://www.google.com/url?q=https%3A%2F%2Fdrive.google.com%2Ffile%2Fd%2F10LEZlK49322u-wm-T1URnH_G_ZoMAgwq%2Fview%3Fusp%3Ddrive_link", "สภาพสมบูรณ์")</f>
        <v>สภาพสมบูรณ์</v>
      </c>
      <c r="H599" s="2" t="str">
        <f t="shared" si="430"/>
        <v/>
      </c>
      <c r="I599" s="1" t="s">
        <v>2573</v>
      </c>
      <c r="J599" s="1" t="s">
        <v>47</v>
      </c>
      <c r="K599" s="1" t="s">
        <v>18</v>
      </c>
    </row>
    <row r="600" spans="1:11" x14ac:dyDescent="0.2">
      <c r="A600" s="1" t="s">
        <v>2574</v>
      </c>
      <c r="B600" s="1" t="s">
        <v>2575</v>
      </c>
      <c r="C600" s="2" t="str">
        <f t="shared" si="429"/>
        <v>อุตรดิตถ์</v>
      </c>
      <c r="D600" s="1" t="s">
        <v>2553</v>
      </c>
      <c r="E600" s="1" t="s">
        <v>559</v>
      </c>
      <c r="F600" s="1" t="s">
        <v>268</v>
      </c>
      <c r="G600" s="2" t="str">
        <f>HYPERLINK("https://www.google.com/url?q=https%3A%2F%2Fdrive.google.com%2Ffile%2Fd%2F1Y6e0hsosiVOGGosUz9nkpwZafQ3pwYUm%2Fview%3Fusp%3Ddrive_link", "สภาพสมบูรณ์")</f>
        <v>สภาพสมบูรณ์</v>
      </c>
      <c r="H600" s="2" t="str">
        <f t="shared" si="430"/>
        <v/>
      </c>
      <c r="I600" s="1" t="s">
        <v>2576</v>
      </c>
      <c r="J600" s="1" t="s">
        <v>273</v>
      </c>
      <c r="K600" s="1" t="s">
        <v>18</v>
      </c>
    </row>
    <row r="601" spans="1:11" x14ac:dyDescent="0.2">
      <c r="A601" s="1" t="s">
        <v>2577</v>
      </c>
      <c r="B601" s="1" t="s">
        <v>2578</v>
      </c>
      <c r="C601" s="2" t="str">
        <f t="shared" si="429"/>
        <v>อุตรดิตถ์</v>
      </c>
      <c r="D601" s="1" t="s">
        <v>47</v>
      </c>
      <c r="E601" s="1" t="s">
        <v>22</v>
      </c>
      <c r="F601" s="1" t="s">
        <v>938</v>
      </c>
      <c r="G601" s="2" t="str">
        <f t="shared" ref="G601:H601" si="431">HYPERLINK("https://www.google.com/url?q=http%3A%2F%2Fnull", "")</f>
        <v/>
      </c>
      <c r="H601" s="2" t="str">
        <f t="shared" si="431"/>
        <v/>
      </c>
      <c r="I601" s="1" t="s">
        <v>2579</v>
      </c>
      <c r="J601" s="1" t="s">
        <v>2580</v>
      </c>
      <c r="K601" s="1" t="s">
        <v>1517</v>
      </c>
    </row>
    <row r="602" spans="1:11" x14ac:dyDescent="0.2">
      <c r="A602" s="1" t="s">
        <v>2581</v>
      </c>
      <c r="B602" s="1" t="s">
        <v>2582</v>
      </c>
      <c r="C602" s="2" t="str">
        <f t="shared" si="429"/>
        <v>อุตรดิตถ์</v>
      </c>
      <c r="D602" s="1" t="s">
        <v>2583</v>
      </c>
      <c r="E602" s="1" t="s">
        <v>22</v>
      </c>
      <c r="F602" s="1" t="s">
        <v>2404</v>
      </c>
      <c r="G602" s="2" t="str">
        <f t="shared" ref="G602:H602" si="432">HYPERLINK("https://www.google.com/url?q=http%3A%2F%2Fnull", "")</f>
        <v/>
      </c>
      <c r="H602" s="2" t="str">
        <f t="shared" si="432"/>
        <v/>
      </c>
      <c r="I602" s="1" t="s">
        <v>2584</v>
      </c>
      <c r="J602" s="1" t="s">
        <v>47</v>
      </c>
      <c r="K602" s="1" t="s">
        <v>44</v>
      </c>
    </row>
    <row r="603" spans="1:11" x14ac:dyDescent="0.2">
      <c r="A603" s="1" t="s">
        <v>2585</v>
      </c>
      <c r="B603" s="1" t="s">
        <v>2586</v>
      </c>
      <c r="C603" s="2" t="str">
        <f t="shared" si="429"/>
        <v>อุตรดิตถ์</v>
      </c>
      <c r="D603" s="1" t="s">
        <v>2553</v>
      </c>
      <c r="E603" s="1" t="s">
        <v>22</v>
      </c>
      <c r="F603" s="1" t="s">
        <v>2587</v>
      </c>
      <c r="G603" s="2" t="str">
        <f t="shared" ref="G603:H603" si="433">HYPERLINK("https://www.google.com/url?q=http%3A%2F%2Fnull", "")</f>
        <v/>
      </c>
      <c r="H603" s="2" t="str">
        <f t="shared" si="433"/>
        <v/>
      </c>
      <c r="I603" s="1" t="s">
        <v>950</v>
      </c>
      <c r="J603" s="1" t="s">
        <v>47</v>
      </c>
      <c r="K603" s="1" t="s">
        <v>2588</v>
      </c>
    </row>
    <row r="604" spans="1:11" x14ac:dyDescent="0.2">
      <c r="A604" s="1" t="s">
        <v>2589</v>
      </c>
      <c r="B604" s="1" t="s">
        <v>2590</v>
      </c>
      <c r="C604" s="2" t="str">
        <f t="shared" si="429"/>
        <v>อุตรดิตถ์</v>
      </c>
      <c r="D604" s="1" t="s">
        <v>2553</v>
      </c>
      <c r="E604" s="1" t="s">
        <v>22</v>
      </c>
      <c r="F604" s="1" t="s">
        <v>2591</v>
      </c>
      <c r="G604" s="2" t="str">
        <f>HYPERLINK("https://www.google.com/url?q=https%3A%2F%2Fdrive.google.com%2Ffile%2Fd%2F1glyaAQFHomMboEjJ8xvb3WQnoK-6tl-i%2Fview%3Fusp%3Ddrive_link", "สภาพสมบูรณ์")</f>
        <v>สภาพสมบูรณ์</v>
      </c>
      <c r="H604" s="2" t="str">
        <f t="shared" ref="H604:H605" si="434">HYPERLINK("https://www.google.com/url?q=http%3A%2F%2Fnull", "")</f>
        <v/>
      </c>
      <c r="I604" s="1" t="s">
        <v>2592</v>
      </c>
      <c r="J604" s="1" t="s">
        <v>47</v>
      </c>
      <c r="K604" s="1" t="s">
        <v>44</v>
      </c>
    </row>
    <row r="605" spans="1:11" x14ac:dyDescent="0.2">
      <c r="A605" s="1" t="s">
        <v>2593</v>
      </c>
      <c r="B605" s="1" t="s">
        <v>2594</v>
      </c>
      <c r="C605" s="2" t="str">
        <f t="shared" si="429"/>
        <v>อุตรดิตถ์</v>
      </c>
      <c r="D605" s="1" t="s">
        <v>2553</v>
      </c>
      <c r="E605" s="1" t="s">
        <v>22</v>
      </c>
      <c r="F605" s="1" t="s">
        <v>2591</v>
      </c>
      <c r="G605" s="2" t="str">
        <f>HYPERLINK("https://www.google.com/url?q=https%3A%2F%2Fdrive.google.com%2Ffile%2Fd%2F1G8EAnw52sJgFr5VWmQgoqDRI-2a8iMm0%2Fview%3Fusp%3Ddrive_link", "สภาพสมบูรณ์")</f>
        <v>สภาพสมบูรณ์</v>
      </c>
      <c r="H605" s="2" t="str">
        <f t="shared" si="434"/>
        <v/>
      </c>
      <c r="I605" s="1" t="s">
        <v>2595</v>
      </c>
      <c r="J605" s="1" t="s">
        <v>47</v>
      </c>
      <c r="K605" s="1" t="s">
        <v>44</v>
      </c>
    </row>
    <row r="606" spans="1:11" x14ac:dyDescent="0.2">
      <c r="A606" s="1" t="s">
        <v>2596</v>
      </c>
      <c r="B606" s="1" t="s">
        <v>2597</v>
      </c>
      <c r="C606" s="2" t="str">
        <f t="shared" si="429"/>
        <v>อุตรดิตถ์</v>
      </c>
      <c r="D606" s="1" t="s">
        <v>2598</v>
      </c>
      <c r="E606" s="1" t="s">
        <v>22</v>
      </c>
      <c r="F606" s="1" t="s">
        <v>2599</v>
      </c>
      <c r="G606" s="2" t="str">
        <f t="shared" ref="G606:H606" si="435">HYPERLINK("https://www.google.com/url?q=http%3A%2F%2Fnull", "")</f>
        <v/>
      </c>
      <c r="H606" s="2" t="str">
        <f t="shared" si="435"/>
        <v/>
      </c>
      <c r="I606" s="1" t="s">
        <v>950</v>
      </c>
      <c r="J606" s="1" t="s">
        <v>47</v>
      </c>
      <c r="K606" s="1" t="s">
        <v>2588</v>
      </c>
    </row>
    <row r="607" spans="1:11" x14ac:dyDescent="0.2">
      <c r="A607" s="1" t="s">
        <v>2600</v>
      </c>
      <c r="B607" s="1" t="s">
        <v>2601</v>
      </c>
      <c r="C607" s="2" t="str">
        <f t="shared" si="429"/>
        <v>อุตรดิตถ์</v>
      </c>
      <c r="D607" s="1" t="s">
        <v>47</v>
      </c>
      <c r="E607" s="1" t="s">
        <v>22</v>
      </c>
      <c r="F607" s="1" t="s">
        <v>47</v>
      </c>
      <c r="G607" s="2" t="str">
        <f>HYPERLINK("https://www.google.com/url?q=https%3A%2F%2Fdrive.google.com%2Ffile%2Fd%2F1a5Vi_PGQtVOCT2N2GLM10NYYjqfQn-hY%2Fview%3Fusp%3Ddrive_link", "สภาพสมบูรณ์")</f>
        <v>สภาพสมบูรณ์</v>
      </c>
      <c r="H607" s="2" t="str">
        <f t="shared" ref="H607:H608" si="436">HYPERLINK("https://www.google.com/url?q=http%3A%2F%2Fnull", "")</f>
        <v/>
      </c>
      <c r="I607" s="1" t="s">
        <v>2602</v>
      </c>
      <c r="J607" s="1" t="s">
        <v>47</v>
      </c>
      <c r="K607" s="1" t="s">
        <v>94</v>
      </c>
    </row>
    <row r="608" spans="1:11" x14ac:dyDescent="0.2">
      <c r="A608" s="1" t="s">
        <v>2603</v>
      </c>
      <c r="B608" s="1" t="s">
        <v>2604</v>
      </c>
      <c r="C608" s="2" t="str">
        <f t="shared" si="429"/>
        <v>อุตรดิตถ์</v>
      </c>
      <c r="D608" s="1" t="s">
        <v>2553</v>
      </c>
      <c r="E608" s="1" t="s">
        <v>22</v>
      </c>
      <c r="F608" s="1" t="s">
        <v>2605</v>
      </c>
      <c r="G608" s="2" t="str">
        <f>HYPERLINK("https://www.google.com/url?q=https%3A%2F%2Fdrive.google.com%2Ffile%2Fd%2F12XIeOE6jgLclKCxWD_MjvMHrWOoHbKhD%2Fview%3Fusp%3Ddrive_link", "สภาพสมบูรณ์")</f>
        <v>สภาพสมบูรณ์</v>
      </c>
      <c r="H608" s="2" t="str">
        <f t="shared" si="436"/>
        <v/>
      </c>
      <c r="I608" s="1" t="s">
        <v>2606</v>
      </c>
      <c r="J608" s="1" t="s">
        <v>47</v>
      </c>
      <c r="K608" s="1" t="s">
        <v>1475</v>
      </c>
    </row>
    <row r="609" spans="1:11" x14ac:dyDescent="0.2">
      <c r="A609" s="1" t="s">
        <v>2607</v>
      </c>
      <c r="B609" s="1" t="s">
        <v>2608</v>
      </c>
      <c r="C609" s="2" t="str">
        <f t="shared" si="429"/>
        <v>อุตรดิตถ์</v>
      </c>
      <c r="D609" s="1" t="s">
        <v>2553</v>
      </c>
      <c r="E609" s="1" t="s">
        <v>22</v>
      </c>
      <c r="F609" s="1" t="s">
        <v>1510</v>
      </c>
      <c r="G609" s="2" t="str">
        <f t="shared" ref="G609:H609" si="437">HYPERLINK("https://www.google.com/url?q=http%3A%2F%2Fnull", "")</f>
        <v/>
      </c>
      <c r="H609" s="2" t="str">
        <f t="shared" si="437"/>
        <v/>
      </c>
      <c r="I609" s="1" t="s">
        <v>2609</v>
      </c>
      <c r="J609" s="1" t="s">
        <v>47</v>
      </c>
      <c r="K609" s="1" t="s">
        <v>155</v>
      </c>
    </row>
    <row r="610" spans="1:11" x14ac:dyDescent="0.2">
      <c r="A610" s="1" t="s">
        <v>2610</v>
      </c>
      <c r="B610" s="1" t="s">
        <v>2611</v>
      </c>
      <c r="C610" s="2" t="str">
        <f>HYPERLINK("https://www.google.com/url?q=https%3A%2F%2Fwww.rdpb.go.th%2Frdpb%2FprojectData%2Ffiles%2Fnorthern%2F2567%2F17%25E0%25B8%25AD%25E0%25B8%25B8%25E0%25B8%2597%25E0%25B8%25B1%25E0%25B8%25A2%25E0%25B8%2598%25E0%25B8%25B2%25E0%25B8%2599%25E0%25B8%25B5.pdf", "อุทัยธานี")</f>
        <v>อุทัยธานี</v>
      </c>
      <c r="D610" s="1" t="s">
        <v>2612</v>
      </c>
      <c r="E610" s="1" t="s">
        <v>22</v>
      </c>
      <c r="F610" s="1" t="s">
        <v>2613</v>
      </c>
      <c r="G610" s="2" t="str">
        <f>HYPERLINK("https://www.google.com/url?q=https%3A%2F%2Fdrive.google.com%2Ffile%2Fd%2F1vjwdTWqWD_udxDA6hQAz9BQtt093bDhM%2Fview%3Fusp%3Ddrivesdk", "บรรลุวัตถุประสงค์แล้ว/เสร็จสิ้น")</f>
        <v>บรรลุวัตถุประสงค์แล้ว/เสร็จสิ้น</v>
      </c>
      <c r="H610" s="2" t="str">
        <f>HYPERLINK("https://www.google.com/url?q=http%3A%2F%2Fnull", "")</f>
        <v/>
      </c>
      <c r="I610" s="1" t="s">
        <v>2614</v>
      </c>
      <c r="J610" s="1" t="s">
        <v>47</v>
      </c>
      <c r="K610" s="1" t="s">
        <v>2615</v>
      </c>
    </row>
    <row r="611" spans="1:11" x14ac:dyDescent="0.2">
      <c r="A611" s="1" t="s">
        <v>2616</v>
      </c>
      <c r="B611" s="1" t="s">
        <v>2617</v>
      </c>
      <c r="C611" s="2" t="e">
        <f t="shared" ref="C611:C642" si="438">HYPERLINK("https://www.google.com/url?q=https%3A%2F%2Fwww.rdpb.go.th%2Frdpb%2FprojectData%2Ffiles%2Fnorth_eastern%2F2567%2F20%25E0%25B8%25AD%25E0%25B8%25B8%25E0%25B8%259A%25E0%25B8%25A5%25E0%25B8%25A3%25E0%25B8%25B2%25E0%25B8%258A%25E0%25B8%2598%25E0%25B8%25B2%25E0%"&amp;"25B8%2599%25E0%25B8%25B5.pdf", "อุบลราชธานี")</f>
        <v>#VALUE!</v>
      </c>
      <c r="D611" s="1" t="s">
        <v>2618</v>
      </c>
      <c r="E611" s="1" t="s">
        <v>22</v>
      </c>
      <c r="F611" s="1" t="s">
        <v>2619</v>
      </c>
      <c r="G611" s="2" t="str">
        <f t="shared" ref="G611:H611" si="439">HYPERLINK("https://www.google.com/url?q=http%3A%2F%2Fnull", "")</f>
        <v/>
      </c>
      <c r="H611" s="2" t="str">
        <f t="shared" si="439"/>
        <v/>
      </c>
      <c r="I611" s="1" t="s">
        <v>2620</v>
      </c>
      <c r="J611" s="1" t="s">
        <v>47</v>
      </c>
      <c r="K611" s="1" t="s">
        <v>2621</v>
      </c>
    </row>
    <row r="612" spans="1:11" x14ac:dyDescent="0.2">
      <c r="A612" s="1" t="s">
        <v>2622</v>
      </c>
      <c r="B612" s="1" t="s">
        <v>2623</v>
      </c>
      <c r="C612" s="2" t="e">
        <f t="shared" si="438"/>
        <v>#VALUE!</v>
      </c>
      <c r="D612" s="1" t="s">
        <v>2624</v>
      </c>
      <c r="E612" s="1" t="s">
        <v>22</v>
      </c>
      <c r="F612" s="1" t="s">
        <v>2625</v>
      </c>
      <c r="G612" s="2" t="str">
        <f t="shared" ref="G612:H612" si="440">HYPERLINK("https://www.google.com/url?q=http%3A%2F%2Fnull", "")</f>
        <v/>
      </c>
      <c r="H612" s="2" t="str">
        <f t="shared" si="440"/>
        <v/>
      </c>
      <c r="I612" s="1" t="s">
        <v>2626</v>
      </c>
      <c r="J612" s="1" t="s">
        <v>47</v>
      </c>
      <c r="K612" s="1" t="s">
        <v>2621</v>
      </c>
    </row>
    <row r="613" spans="1:11" x14ac:dyDescent="0.2">
      <c r="A613" s="1" t="s">
        <v>2627</v>
      </c>
      <c r="B613" s="1" t="s">
        <v>2628</v>
      </c>
      <c r="C613" s="2" t="e">
        <f t="shared" si="438"/>
        <v>#VALUE!</v>
      </c>
      <c r="D613" s="1" t="s">
        <v>2624</v>
      </c>
      <c r="E613" s="1" t="s">
        <v>22</v>
      </c>
      <c r="F613" s="1" t="s">
        <v>2625</v>
      </c>
      <c r="G613" s="2" t="str">
        <f t="shared" ref="G613:H613" si="441">HYPERLINK("https://www.google.com/url?q=http%3A%2F%2Fnull", "")</f>
        <v/>
      </c>
      <c r="H613" s="2" t="str">
        <f t="shared" si="441"/>
        <v/>
      </c>
      <c r="I613" s="1" t="s">
        <v>2629</v>
      </c>
      <c r="J613" s="1" t="s">
        <v>47</v>
      </c>
      <c r="K613" s="1" t="s">
        <v>2621</v>
      </c>
    </row>
    <row r="614" spans="1:11" x14ac:dyDescent="0.2">
      <c r="A614" s="1" t="s">
        <v>2630</v>
      </c>
      <c r="B614" s="1" t="s">
        <v>2631</v>
      </c>
      <c r="C614" s="2" t="e">
        <f t="shared" si="438"/>
        <v>#VALUE!</v>
      </c>
      <c r="D614" s="1" t="s">
        <v>2624</v>
      </c>
      <c r="E614" s="1" t="s">
        <v>22</v>
      </c>
      <c r="F614" s="1" t="s">
        <v>2625</v>
      </c>
      <c r="G614" s="2" t="str">
        <f t="shared" ref="G614:H614" si="442">HYPERLINK("https://www.google.com/url?q=http%3A%2F%2Fnull", "")</f>
        <v/>
      </c>
      <c r="H614" s="2" t="str">
        <f t="shared" si="442"/>
        <v/>
      </c>
      <c r="I614" s="1" t="s">
        <v>2632</v>
      </c>
      <c r="J614" s="1" t="s">
        <v>47</v>
      </c>
      <c r="K614" s="1" t="s">
        <v>2621</v>
      </c>
    </row>
    <row r="615" spans="1:11" x14ac:dyDescent="0.2">
      <c r="A615" s="1" t="s">
        <v>2633</v>
      </c>
      <c r="B615" s="1" t="s">
        <v>2634</v>
      </c>
      <c r="C615" s="2" t="e">
        <f t="shared" si="438"/>
        <v>#VALUE!</v>
      </c>
      <c r="D615" s="1" t="s">
        <v>2624</v>
      </c>
      <c r="E615" s="1" t="s">
        <v>22</v>
      </c>
      <c r="F615" s="1" t="s">
        <v>2625</v>
      </c>
      <c r="G615" s="2" t="str">
        <f t="shared" ref="G615:H615" si="443">HYPERLINK("https://www.google.com/url?q=http%3A%2F%2Fnull", "")</f>
        <v/>
      </c>
      <c r="H615" s="2" t="str">
        <f t="shared" si="443"/>
        <v/>
      </c>
      <c r="I615" s="1" t="s">
        <v>2635</v>
      </c>
      <c r="J615" s="1" t="s">
        <v>47</v>
      </c>
      <c r="K615" s="1" t="s">
        <v>2621</v>
      </c>
    </row>
    <row r="616" spans="1:11" x14ac:dyDescent="0.2">
      <c r="A616" s="1" t="s">
        <v>2636</v>
      </c>
      <c r="B616" s="1" t="s">
        <v>2637</v>
      </c>
      <c r="C616" s="2" t="e">
        <f t="shared" si="438"/>
        <v>#VALUE!</v>
      </c>
      <c r="D616" s="1" t="s">
        <v>2624</v>
      </c>
      <c r="E616" s="1" t="s">
        <v>22</v>
      </c>
      <c r="F616" s="1" t="s">
        <v>2625</v>
      </c>
      <c r="G616" s="2" t="str">
        <f t="shared" ref="G616:H616" si="444">HYPERLINK("https://www.google.com/url?q=http%3A%2F%2Fnull", "")</f>
        <v/>
      </c>
      <c r="H616" s="2" t="str">
        <f t="shared" si="444"/>
        <v/>
      </c>
      <c r="I616" s="1" t="s">
        <v>2638</v>
      </c>
      <c r="J616" s="1" t="s">
        <v>47</v>
      </c>
      <c r="K616" s="1" t="s">
        <v>2621</v>
      </c>
    </row>
    <row r="617" spans="1:11" x14ac:dyDescent="0.2">
      <c r="A617" s="1" t="s">
        <v>2639</v>
      </c>
      <c r="B617" s="1" t="s">
        <v>2640</v>
      </c>
      <c r="C617" s="2" t="e">
        <f t="shared" si="438"/>
        <v>#VALUE!</v>
      </c>
      <c r="D617" s="1" t="s">
        <v>2624</v>
      </c>
      <c r="E617" s="1" t="s">
        <v>22</v>
      </c>
      <c r="F617" s="1" t="s">
        <v>2625</v>
      </c>
      <c r="G617" s="2" t="str">
        <f t="shared" ref="G617:H617" si="445">HYPERLINK("https://www.google.com/url?q=http%3A%2F%2Fnull", "")</f>
        <v/>
      </c>
      <c r="H617" s="2" t="str">
        <f t="shared" si="445"/>
        <v/>
      </c>
      <c r="I617" s="1" t="s">
        <v>2641</v>
      </c>
      <c r="J617" s="1" t="s">
        <v>47</v>
      </c>
      <c r="K617" s="1" t="s">
        <v>2621</v>
      </c>
    </row>
    <row r="618" spans="1:11" x14ac:dyDescent="0.2">
      <c r="A618" s="1" t="s">
        <v>2642</v>
      </c>
      <c r="B618" s="1" t="s">
        <v>2643</v>
      </c>
      <c r="C618" s="2" t="e">
        <f t="shared" si="438"/>
        <v>#VALUE!</v>
      </c>
      <c r="D618" s="1" t="s">
        <v>2624</v>
      </c>
      <c r="E618" s="1" t="s">
        <v>22</v>
      </c>
      <c r="F618" s="1" t="s">
        <v>2625</v>
      </c>
      <c r="G618" s="2" t="str">
        <f t="shared" ref="G618:H618" si="446">HYPERLINK("https://www.google.com/url?q=http%3A%2F%2Fnull", "")</f>
        <v/>
      </c>
      <c r="H618" s="2" t="str">
        <f t="shared" si="446"/>
        <v/>
      </c>
      <c r="I618" s="1" t="s">
        <v>2644</v>
      </c>
      <c r="J618" s="1" t="s">
        <v>47</v>
      </c>
      <c r="K618" s="1" t="s">
        <v>2621</v>
      </c>
    </row>
    <row r="619" spans="1:11" x14ac:dyDescent="0.2">
      <c r="A619" s="1" t="s">
        <v>2645</v>
      </c>
      <c r="B619" s="1" t="s">
        <v>2646</v>
      </c>
      <c r="C619" s="2" t="e">
        <f t="shared" si="438"/>
        <v>#VALUE!</v>
      </c>
      <c r="D619" s="1" t="s">
        <v>2624</v>
      </c>
      <c r="E619" s="1" t="s">
        <v>22</v>
      </c>
      <c r="F619" s="1" t="s">
        <v>2625</v>
      </c>
      <c r="G619" s="2" t="str">
        <f t="shared" ref="G619:H619" si="447">HYPERLINK("https://www.google.com/url?q=http%3A%2F%2Fnull", "")</f>
        <v/>
      </c>
      <c r="H619" s="2" t="str">
        <f t="shared" si="447"/>
        <v/>
      </c>
      <c r="I619" s="1" t="s">
        <v>2647</v>
      </c>
      <c r="J619" s="1" t="s">
        <v>47</v>
      </c>
      <c r="K619" s="1" t="s">
        <v>2621</v>
      </c>
    </row>
    <row r="620" spans="1:11" x14ac:dyDescent="0.2">
      <c r="A620" s="1" t="s">
        <v>2648</v>
      </c>
      <c r="B620" s="1" t="s">
        <v>2649</v>
      </c>
      <c r="C620" s="2" t="e">
        <f t="shared" si="438"/>
        <v>#VALUE!</v>
      </c>
      <c r="D620" s="1" t="s">
        <v>2650</v>
      </c>
      <c r="E620" s="1" t="s">
        <v>22</v>
      </c>
      <c r="F620" s="1" t="s">
        <v>2651</v>
      </c>
      <c r="G620" s="2" t="str">
        <f t="shared" ref="G620:H620" si="448">HYPERLINK("https://www.google.com/url?q=http%3A%2F%2Fnull", "")</f>
        <v/>
      </c>
      <c r="H620" s="2" t="str">
        <f t="shared" si="448"/>
        <v/>
      </c>
      <c r="I620" s="1" t="s">
        <v>2652</v>
      </c>
      <c r="J620" s="1" t="s">
        <v>47</v>
      </c>
      <c r="K620" s="1" t="s">
        <v>2621</v>
      </c>
    </row>
    <row r="621" spans="1:11" x14ac:dyDescent="0.2">
      <c r="A621" s="1" t="s">
        <v>2653</v>
      </c>
      <c r="B621" s="1" t="s">
        <v>2654</v>
      </c>
      <c r="C621" s="2" t="e">
        <f t="shared" si="438"/>
        <v>#VALUE!</v>
      </c>
      <c r="D621" s="1" t="s">
        <v>2650</v>
      </c>
      <c r="E621" s="1" t="s">
        <v>22</v>
      </c>
      <c r="F621" s="1" t="s">
        <v>2651</v>
      </c>
      <c r="G621" s="2" t="str">
        <f t="shared" ref="G621:H621" si="449">HYPERLINK("https://www.google.com/url?q=http%3A%2F%2Fnull", "")</f>
        <v/>
      </c>
      <c r="H621" s="2" t="str">
        <f t="shared" si="449"/>
        <v/>
      </c>
      <c r="I621" s="1" t="s">
        <v>2655</v>
      </c>
      <c r="J621" s="1" t="s">
        <v>47</v>
      </c>
      <c r="K621" s="1" t="s">
        <v>2621</v>
      </c>
    </row>
    <row r="622" spans="1:11" x14ac:dyDescent="0.2">
      <c r="A622" s="1" t="s">
        <v>2656</v>
      </c>
      <c r="B622" s="1" t="s">
        <v>2657</v>
      </c>
      <c r="C622" s="2" t="e">
        <f t="shared" si="438"/>
        <v>#VALUE!</v>
      </c>
      <c r="D622" s="1" t="s">
        <v>2658</v>
      </c>
      <c r="E622" s="1" t="s">
        <v>22</v>
      </c>
      <c r="F622" s="1" t="s">
        <v>2651</v>
      </c>
      <c r="G622" s="2" t="str">
        <f t="shared" ref="G622:H622" si="450">HYPERLINK("https://www.google.com/url?q=http%3A%2F%2Fnull", "")</f>
        <v/>
      </c>
      <c r="H622" s="2" t="str">
        <f t="shared" si="450"/>
        <v/>
      </c>
      <c r="I622" s="1" t="s">
        <v>2659</v>
      </c>
      <c r="J622" s="1" t="s">
        <v>47</v>
      </c>
      <c r="K622" s="1" t="s">
        <v>2660</v>
      </c>
    </row>
    <row r="623" spans="1:11" x14ac:dyDescent="0.2">
      <c r="A623" s="1" t="s">
        <v>2661</v>
      </c>
      <c r="B623" s="1" t="s">
        <v>2662</v>
      </c>
      <c r="C623" s="2" t="e">
        <f t="shared" si="438"/>
        <v>#VALUE!</v>
      </c>
      <c r="D623" s="1" t="s">
        <v>2658</v>
      </c>
      <c r="E623" s="1" t="s">
        <v>22</v>
      </c>
      <c r="F623" s="1" t="s">
        <v>2651</v>
      </c>
      <c r="G623" s="2" t="str">
        <f t="shared" ref="G623:H623" si="451">HYPERLINK("https://www.google.com/url?q=http%3A%2F%2Fnull", "")</f>
        <v/>
      </c>
      <c r="H623" s="2" t="str">
        <f t="shared" si="451"/>
        <v/>
      </c>
      <c r="I623" s="1" t="s">
        <v>2663</v>
      </c>
      <c r="J623" s="1" t="s">
        <v>47</v>
      </c>
      <c r="K623" s="1" t="s">
        <v>2660</v>
      </c>
    </row>
    <row r="624" spans="1:11" x14ac:dyDescent="0.2">
      <c r="A624" s="1" t="s">
        <v>2664</v>
      </c>
      <c r="B624" s="1" t="s">
        <v>2665</v>
      </c>
      <c r="C624" s="2" t="e">
        <f t="shared" si="438"/>
        <v>#VALUE!</v>
      </c>
      <c r="D624" s="1" t="s">
        <v>2650</v>
      </c>
      <c r="E624" s="1" t="s">
        <v>22</v>
      </c>
      <c r="F624" s="1" t="s">
        <v>47</v>
      </c>
      <c r="G624" s="2" t="str">
        <f t="shared" ref="G624:H624" si="452">HYPERLINK("https://www.google.com/url?q=http%3A%2F%2Fnull", "")</f>
        <v/>
      </c>
      <c r="H624" s="2" t="str">
        <f t="shared" si="452"/>
        <v/>
      </c>
      <c r="I624" s="1" t="s">
        <v>2666</v>
      </c>
      <c r="J624" s="1" t="s">
        <v>2667</v>
      </c>
      <c r="K624" s="1" t="s">
        <v>18</v>
      </c>
    </row>
    <row r="625" spans="1:11" x14ac:dyDescent="0.2">
      <c r="A625" s="1" t="s">
        <v>2668</v>
      </c>
      <c r="B625" s="1" t="s">
        <v>2669</v>
      </c>
      <c r="C625" s="2" t="e">
        <f t="shared" si="438"/>
        <v>#VALUE!</v>
      </c>
      <c r="D625" s="1" t="s">
        <v>2670</v>
      </c>
      <c r="E625" s="1" t="s">
        <v>22</v>
      </c>
      <c r="F625" s="1" t="s">
        <v>2671</v>
      </c>
      <c r="G625" s="2" t="str">
        <f t="shared" ref="G625:H625" si="453">HYPERLINK("https://www.google.com/url?q=http%3A%2F%2Fnull", "")</f>
        <v/>
      </c>
      <c r="H625" s="2" t="str">
        <f t="shared" si="453"/>
        <v/>
      </c>
      <c r="I625" s="1" t="s">
        <v>2672</v>
      </c>
      <c r="J625" s="1" t="s">
        <v>2673</v>
      </c>
      <c r="K625" s="1" t="s">
        <v>18</v>
      </c>
    </row>
    <row r="626" spans="1:11" x14ac:dyDescent="0.2">
      <c r="A626" s="1" t="s">
        <v>2674</v>
      </c>
      <c r="B626" s="1" t="s">
        <v>2675</v>
      </c>
      <c r="C626" s="2" t="e">
        <f t="shared" si="438"/>
        <v>#VALUE!</v>
      </c>
      <c r="D626" s="1" t="s">
        <v>2650</v>
      </c>
      <c r="E626" s="1" t="s">
        <v>22</v>
      </c>
      <c r="F626" s="1" t="s">
        <v>2676</v>
      </c>
      <c r="G626" s="2" t="str">
        <f t="shared" ref="G626:H626" si="454">HYPERLINK("https://www.google.com/url?q=http%3A%2F%2Fnull", "")</f>
        <v/>
      </c>
      <c r="H626" s="2" t="str">
        <f t="shared" si="454"/>
        <v/>
      </c>
      <c r="I626" s="1" t="s">
        <v>2677</v>
      </c>
      <c r="J626" s="1" t="s">
        <v>2678</v>
      </c>
      <c r="K626" s="1" t="s">
        <v>18</v>
      </c>
    </row>
    <row r="627" spans="1:11" x14ac:dyDescent="0.2">
      <c r="A627" s="1" t="s">
        <v>2679</v>
      </c>
      <c r="B627" s="1" t="s">
        <v>2680</v>
      </c>
      <c r="C627" s="2" t="e">
        <f t="shared" si="438"/>
        <v>#VALUE!</v>
      </c>
      <c r="D627" s="1" t="s">
        <v>2658</v>
      </c>
      <c r="E627" s="1" t="s">
        <v>22</v>
      </c>
      <c r="F627" s="1" t="s">
        <v>2681</v>
      </c>
      <c r="G627" s="2" t="str">
        <f t="shared" ref="G627:H627" si="455">HYPERLINK("https://www.google.com/url?q=http%3A%2F%2Fnull", "")</f>
        <v/>
      </c>
      <c r="H627" s="2" t="str">
        <f t="shared" si="455"/>
        <v/>
      </c>
      <c r="I627" s="1" t="s">
        <v>2682</v>
      </c>
      <c r="J627" s="1" t="s">
        <v>2683</v>
      </c>
      <c r="K627" s="1" t="s">
        <v>18</v>
      </c>
    </row>
    <row r="628" spans="1:11" x14ac:dyDescent="0.2">
      <c r="A628" s="1" t="s">
        <v>2684</v>
      </c>
      <c r="B628" s="1" t="s">
        <v>2685</v>
      </c>
      <c r="C628" s="2" t="e">
        <f t="shared" si="438"/>
        <v>#VALUE!</v>
      </c>
      <c r="D628" s="1" t="s">
        <v>2658</v>
      </c>
      <c r="E628" s="1" t="s">
        <v>22</v>
      </c>
      <c r="F628" s="1" t="s">
        <v>2681</v>
      </c>
      <c r="G628" s="2" t="str">
        <f t="shared" ref="G628:H628" si="456">HYPERLINK("https://www.google.com/url?q=http%3A%2F%2Fnull", "")</f>
        <v/>
      </c>
      <c r="H628" s="2" t="str">
        <f t="shared" si="456"/>
        <v/>
      </c>
      <c r="I628" s="1" t="s">
        <v>2686</v>
      </c>
      <c r="J628" s="1" t="s">
        <v>2687</v>
      </c>
      <c r="K628" s="1" t="s">
        <v>18</v>
      </c>
    </row>
    <row r="629" spans="1:11" x14ac:dyDescent="0.2">
      <c r="A629" s="1" t="s">
        <v>2688</v>
      </c>
      <c r="B629" s="1" t="s">
        <v>2689</v>
      </c>
      <c r="C629" s="2" t="e">
        <f t="shared" si="438"/>
        <v>#VALUE!</v>
      </c>
      <c r="D629" s="1" t="s">
        <v>2690</v>
      </c>
      <c r="E629" s="1" t="s">
        <v>22</v>
      </c>
      <c r="F629" s="1" t="s">
        <v>47</v>
      </c>
      <c r="G629" s="2" t="str">
        <f t="shared" ref="G629:H629" si="457">HYPERLINK("https://www.google.com/url?q=http%3A%2F%2Fnull", "")</f>
        <v/>
      </c>
      <c r="H629" s="2" t="str">
        <f t="shared" si="457"/>
        <v/>
      </c>
      <c r="I629" s="1" t="s">
        <v>2691</v>
      </c>
      <c r="J629" s="1" t="s">
        <v>2692</v>
      </c>
      <c r="K629" s="1" t="s">
        <v>18</v>
      </c>
    </row>
    <row r="630" spans="1:11" x14ac:dyDescent="0.2">
      <c r="A630" s="1" t="s">
        <v>2693</v>
      </c>
      <c r="B630" s="1" t="s">
        <v>2694</v>
      </c>
      <c r="C630" s="2" t="e">
        <f t="shared" si="438"/>
        <v>#VALUE!</v>
      </c>
      <c r="D630" s="1" t="s">
        <v>2618</v>
      </c>
      <c r="E630" s="1" t="s">
        <v>22</v>
      </c>
      <c r="F630" s="1" t="s">
        <v>2695</v>
      </c>
      <c r="G630" s="2" t="str">
        <f t="shared" ref="G630:H630" si="458">HYPERLINK("https://www.google.com/url?q=http%3A%2F%2Fnull", "")</f>
        <v/>
      </c>
      <c r="H630" s="2" t="str">
        <f t="shared" si="458"/>
        <v/>
      </c>
      <c r="I630" s="1" t="s">
        <v>2696</v>
      </c>
      <c r="J630" s="1" t="s">
        <v>2696</v>
      </c>
      <c r="K630" s="1" t="s">
        <v>47</v>
      </c>
    </row>
    <row r="631" spans="1:11" x14ac:dyDescent="0.2">
      <c r="A631" s="1" t="s">
        <v>2697</v>
      </c>
      <c r="B631" s="1" t="s">
        <v>2698</v>
      </c>
      <c r="C631" s="2" t="e">
        <f t="shared" si="438"/>
        <v>#VALUE!</v>
      </c>
      <c r="D631" s="1" t="s">
        <v>2618</v>
      </c>
      <c r="E631" s="1" t="s">
        <v>22</v>
      </c>
      <c r="F631" s="1" t="s">
        <v>2699</v>
      </c>
      <c r="G631" s="2" t="str">
        <f t="shared" ref="G631:H631" si="459">HYPERLINK("https://www.google.com/url?q=http%3A%2F%2Fnull", "")</f>
        <v/>
      </c>
      <c r="H631" s="2" t="str">
        <f t="shared" si="459"/>
        <v/>
      </c>
      <c r="I631" s="1" t="s">
        <v>2700</v>
      </c>
      <c r="J631" s="1" t="s">
        <v>47</v>
      </c>
      <c r="K631" s="1" t="s">
        <v>2701</v>
      </c>
    </row>
    <row r="632" spans="1:11" x14ac:dyDescent="0.2">
      <c r="A632" s="1" t="s">
        <v>2702</v>
      </c>
      <c r="B632" s="1" t="s">
        <v>2703</v>
      </c>
      <c r="C632" s="2" t="e">
        <f t="shared" si="438"/>
        <v>#VALUE!</v>
      </c>
      <c r="D632" s="1" t="s">
        <v>2650</v>
      </c>
      <c r="E632" s="1" t="s">
        <v>22</v>
      </c>
      <c r="F632" s="1" t="s">
        <v>2704</v>
      </c>
      <c r="G632" s="2" t="str">
        <f t="shared" ref="G632:H632" si="460">HYPERLINK("https://www.google.com/url?q=http%3A%2F%2Fnull", "")</f>
        <v/>
      </c>
      <c r="H632" s="2" t="str">
        <f t="shared" si="460"/>
        <v/>
      </c>
      <c r="I632" s="1" t="s">
        <v>2705</v>
      </c>
      <c r="J632" s="1" t="s">
        <v>47</v>
      </c>
      <c r="K632" s="1" t="s">
        <v>2701</v>
      </c>
    </row>
    <row r="633" spans="1:11" x14ac:dyDescent="0.2">
      <c r="A633" s="1" t="s">
        <v>2706</v>
      </c>
      <c r="B633" s="1" t="s">
        <v>2707</v>
      </c>
      <c r="C633" s="2" t="e">
        <f t="shared" si="438"/>
        <v>#VALUE!</v>
      </c>
      <c r="D633" s="1" t="s">
        <v>2658</v>
      </c>
      <c r="E633" s="1" t="s">
        <v>22</v>
      </c>
      <c r="F633" s="1" t="s">
        <v>2708</v>
      </c>
      <c r="G633" s="2" t="str">
        <f t="shared" ref="G633:H633" si="461">HYPERLINK("https://www.google.com/url?q=http%3A%2F%2Fnull", "")</f>
        <v/>
      </c>
      <c r="H633" s="2" t="str">
        <f t="shared" si="461"/>
        <v/>
      </c>
      <c r="I633" s="1" t="s">
        <v>2709</v>
      </c>
      <c r="J633" s="1" t="s">
        <v>47</v>
      </c>
      <c r="K633" s="1" t="s">
        <v>2710</v>
      </c>
    </row>
    <row r="634" spans="1:11" x14ac:dyDescent="0.2">
      <c r="A634" s="1" t="s">
        <v>2711</v>
      </c>
      <c r="B634" s="1" t="s">
        <v>2712</v>
      </c>
      <c r="C634" s="2" t="e">
        <f t="shared" si="438"/>
        <v>#VALUE!</v>
      </c>
      <c r="D634" s="1" t="s">
        <v>2690</v>
      </c>
      <c r="E634" s="1" t="s">
        <v>22</v>
      </c>
      <c r="F634" s="1" t="s">
        <v>2713</v>
      </c>
      <c r="G634" s="2" t="str">
        <f t="shared" ref="G634:H634" si="462">HYPERLINK("https://www.google.com/url?q=http%3A%2F%2Fnull", "")</f>
        <v/>
      </c>
      <c r="H634" s="2" t="str">
        <f t="shared" si="462"/>
        <v/>
      </c>
      <c r="I634" s="1" t="s">
        <v>2714</v>
      </c>
      <c r="J634" s="1" t="s">
        <v>47</v>
      </c>
      <c r="K634" s="1" t="s">
        <v>2715</v>
      </c>
    </row>
    <row r="635" spans="1:11" x14ac:dyDescent="0.2">
      <c r="A635" s="1" t="s">
        <v>2716</v>
      </c>
      <c r="B635" s="1" t="s">
        <v>2717</v>
      </c>
      <c r="C635" s="2" t="e">
        <f t="shared" si="438"/>
        <v>#VALUE!</v>
      </c>
      <c r="D635" s="1" t="s">
        <v>2718</v>
      </c>
      <c r="E635" s="1" t="s">
        <v>22</v>
      </c>
      <c r="F635" s="1" t="s">
        <v>2719</v>
      </c>
      <c r="G635" s="2" t="str">
        <f t="shared" ref="G635:H635" si="463">HYPERLINK("https://www.google.com/url?q=http%3A%2F%2Fnull", "")</f>
        <v/>
      </c>
      <c r="H635" s="2" t="str">
        <f t="shared" si="463"/>
        <v/>
      </c>
      <c r="I635" s="1" t="s">
        <v>2720</v>
      </c>
      <c r="J635" s="1" t="s">
        <v>47</v>
      </c>
      <c r="K635" s="1" t="s">
        <v>2721</v>
      </c>
    </row>
    <row r="636" spans="1:11" x14ac:dyDescent="0.2">
      <c r="A636" s="1" t="s">
        <v>2722</v>
      </c>
      <c r="B636" s="1" t="s">
        <v>2723</v>
      </c>
      <c r="C636" s="2" t="e">
        <f t="shared" si="438"/>
        <v>#VALUE!</v>
      </c>
      <c r="D636" s="1" t="s">
        <v>2658</v>
      </c>
      <c r="E636" s="1" t="s">
        <v>22</v>
      </c>
      <c r="F636" s="1" t="s">
        <v>2724</v>
      </c>
      <c r="G636" s="2" t="str">
        <f t="shared" ref="G636:H636" si="464">HYPERLINK("https://www.google.com/url?q=http%3A%2F%2Fnull", "")</f>
        <v/>
      </c>
      <c r="H636" s="2" t="str">
        <f t="shared" si="464"/>
        <v/>
      </c>
      <c r="I636" s="1" t="s">
        <v>2725</v>
      </c>
      <c r="J636" s="1" t="s">
        <v>47</v>
      </c>
      <c r="K636" s="1" t="s">
        <v>2726</v>
      </c>
    </row>
    <row r="637" spans="1:11" x14ac:dyDescent="0.2">
      <c r="A637" s="1" t="s">
        <v>2727</v>
      </c>
      <c r="B637" s="1" t="s">
        <v>2728</v>
      </c>
      <c r="C637" s="2" t="e">
        <f t="shared" si="438"/>
        <v>#VALUE!</v>
      </c>
      <c r="D637" s="1" t="s">
        <v>2658</v>
      </c>
      <c r="E637" s="1" t="s">
        <v>22</v>
      </c>
      <c r="F637" s="1" t="s">
        <v>2729</v>
      </c>
      <c r="G637" s="2" t="str">
        <f t="shared" ref="G637:H637" si="465">HYPERLINK("https://www.google.com/url?q=http%3A%2F%2Fnull", "")</f>
        <v/>
      </c>
      <c r="H637" s="2" t="str">
        <f t="shared" si="465"/>
        <v/>
      </c>
      <c r="I637" s="1" t="s">
        <v>2730</v>
      </c>
      <c r="J637" s="1" t="s">
        <v>47</v>
      </c>
      <c r="K637" s="1" t="s">
        <v>2731</v>
      </c>
    </row>
    <row r="638" spans="1:11" x14ac:dyDescent="0.2">
      <c r="A638" s="1" t="s">
        <v>2732</v>
      </c>
      <c r="B638" s="1" t="s">
        <v>2733</v>
      </c>
      <c r="C638" s="2" t="e">
        <f t="shared" si="438"/>
        <v>#VALUE!</v>
      </c>
      <c r="D638" s="1" t="s">
        <v>2624</v>
      </c>
      <c r="E638" s="1" t="s">
        <v>22</v>
      </c>
      <c r="F638" s="1" t="s">
        <v>47</v>
      </c>
      <c r="G638" s="2" t="str">
        <f t="shared" ref="G638:H638" si="466">HYPERLINK("https://www.google.com/url?q=http%3A%2F%2Fnull", "")</f>
        <v/>
      </c>
      <c r="H638" s="2" t="str">
        <f t="shared" si="466"/>
        <v/>
      </c>
      <c r="I638" s="1" t="s">
        <v>527</v>
      </c>
      <c r="J638" s="1" t="s">
        <v>47</v>
      </c>
      <c r="K638" s="1" t="s">
        <v>94</v>
      </c>
    </row>
    <row r="639" spans="1:11" x14ac:dyDescent="0.2">
      <c r="A639" s="1" t="s">
        <v>2734</v>
      </c>
      <c r="B639" s="1" t="s">
        <v>2735</v>
      </c>
      <c r="C639" s="2" t="e">
        <f t="shared" si="438"/>
        <v>#VALUE!</v>
      </c>
      <c r="D639" s="1" t="s">
        <v>2658</v>
      </c>
      <c r="E639" s="1" t="s">
        <v>22</v>
      </c>
      <c r="F639" s="1" t="s">
        <v>2736</v>
      </c>
      <c r="G639" s="2" t="str">
        <f t="shared" ref="G639:H639" si="467">HYPERLINK("https://www.google.com/url?q=http%3A%2F%2Fnull", "")</f>
        <v/>
      </c>
      <c r="H639" s="2" t="str">
        <f t="shared" si="467"/>
        <v/>
      </c>
      <c r="I639" s="1" t="s">
        <v>2737</v>
      </c>
      <c r="J639" s="1" t="s">
        <v>2738</v>
      </c>
      <c r="K639" s="1" t="s">
        <v>2738</v>
      </c>
    </row>
    <row r="640" spans="1:11" x14ac:dyDescent="0.2">
      <c r="A640" s="1" t="s">
        <v>2739</v>
      </c>
      <c r="B640" s="1" t="s">
        <v>2740</v>
      </c>
      <c r="C640" s="2" t="e">
        <f t="shared" si="438"/>
        <v>#VALUE!</v>
      </c>
      <c r="D640" s="1" t="s">
        <v>2658</v>
      </c>
      <c r="E640" s="1" t="s">
        <v>22</v>
      </c>
      <c r="F640" s="1" t="s">
        <v>47</v>
      </c>
      <c r="G640" s="2" t="str">
        <f t="shared" ref="G640:H640" si="468">HYPERLINK("https://www.google.com/url?q=http%3A%2F%2Fnull", "")</f>
        <v/>
      </c>
      <c r="H640" s="2" t="str">
        <f t="shared" si="468"/>
        <v/>
      </c>
      <c r="I640" s="1" t="s">
        <v>2741</v>
      </c>
      <c r="J640" s="1" t="s">
        <v>47</v>
      </c>
      <c r="K640" s="1" t="s">
        <v>47</v>
      </c>
    </row>
    <row r="641" spans="1:11" x14ac:dyDescent="0.2">
      <c r="A641" s="1" t="s">
        <v>2742</v>
      </c>
      <c r="B641" s="1" t="s">
        <v>2743</v>
      </c>
      <c r="C641" s="2" t="e">
        <f t="shared" si="438"/>
        <v>#VALUE!</v>
      </c>
      <c r="D641" s="1" t="s">
        <v>2744</v>
      </c>
      <c r="E641" s="1" t="s">
        <v>22</v>
      </c>
      <c r="F641" s="1" t="s">
        <v>2745</v>
      </c>
      <c r="G641" s="2" t="str">
        <f t="shared" ref="G641:H641" si="469">HYPERLINK("https://www.google.com/url?q=http%3A%2F%2Fnull", "")</f>
        <v/>
      </c>
      <c r="H641" s="2" t="str">
        <f t="shared" si="469"/>
        <v/>
      </c>
      <c r="I641" s="1" t="s">
        <v>2746</v>
      </c>
      <c r="J641" s="1" t="s">
        <v>47</v>
      </c>
      <c r="K641" s="1" t="s">
        <v>989</v>
      </c>
    </row>
    <row r="642" spans="1:11" x14ac:dyDescent="0.2">
      <c r="A642" s="1" t="s">
        <v>2747</v>
      </c>
      <c r="B642" s="1" t="s">
        <v>2748</v>
      </c>
      <c r="C642" s="2" t="e">
        <f t="shared" si="438"/>
        <v>#VALUE!</v>
      </c>
      <c r="D642" s="1" t="s">
        <v>2749</v>
      </c>
      <c r="E642" s="1" t="s">
        <v>22</v>
      </c>
      <c r="F642" s="1" t="s">
        <v>2750</v>
      </c>
      <c r="G642" s="2" t="str">
        <f t="shared" ref="G642:H642" si="470">HYPERLINK("https://www.google.com/url?q=http%3A%2F%2Fnull", "")</f>
        <v/>
      </c>
      <c r="H642" s="2" t="str">
        <f t="shared" si="470"/>
        <v/>
      </c>
      <c r="I642" s="1" t="s">
        <v>2751</v>
      </c>
      <c r="J642" s="1" t="s">
        <v>47</v>
      </c>
      <c r="K642" s="1" t="s">
        <v>86</v>
      </c>
    </row>
    <row r="643" spans="1:11" x14ac:dyDescent="0.2">
      <c r="A643" s="1" t="s">
        <v>2752</v>
      </c>
      <c r="B643" s="1" t="s">
        <v>2753</v>
      </c>
      <c r="C643" s="2" t="str">
        <f t="shared" ref="C643:C649" si="471">HYPERLINK("https://www.google.com/url?q=https%3A%2F%2Fwww.rdpb.go.th%2Frdpb%2FprojectData%2Ffiles%2Fcentral%2F2567%2F26%25E0%25B8%25AD%25E0%25B9%2588%25E0%25B8%25B2%25E0%25B8%2587%25E0%25B8%2597%25E0%25B8%25AD%25E0%25B8%2587.pdf", "อ่างทอง")</f>
        <v>อ่างทอง</v>
      </c>
      <c r="D643" s="1" t="s">
        <v>2754</v>
      </c>
      <c r="E643" s="1" t="s">
        <v>22</v>
      </c>
      <c r="F643" s="1" t="s">
        <v>2755</v>
      </c>
      <c r="G643" s="2" t="str">
        <f t="shared" ref="G643:H643" si="472">HYPERLINK("https://www.google.com/url?q=http%3A%2F%2Fnull", "")</f>
        <v/>
      </c>
      <c r="H643" s="2" t="str">
        <f t="shared" si="472"/>
        <v/>
      </c>
      <c r="I643" s="1" t="s">
        <v>2756</v>
      </c>
      <c r="J643" s="1" t="s">
        <v>2757</v>
      </c>
      <c r="K643" s="1" t="s">
        <v>18</v>
      </c>
    </row>
    <row r="644" spans="1:11" x14ac:dyDescent="0.2">
      <c r="A644" s="1" t="s">
        <v>2758</v>
      </c>
      <c r="B644" s="1" t="s">
        <v>2759</v>
      </c>
      <c r="C644" s="2" t="str">
        <f t="shared" si="471"/>
        <v>อ่างทอง</v>
      </c>
      <c r="D644" s="1" t="s">
        <v>2760</v>
      </c>
      <c r="E644" s="1" t="s">
        <v>22</v>
      </c>
      <c r="F644" s="3" t="s">
        <v>2761</v>
      </c>
      <c r="G644" s="2" t="str">
        <f t="shared" ref="G644:H644" si="473">HYPERLINK("https://www.google.com/url?q=http%3A%2F%2Fnull", "")</f>
        <v/>
      </c>
      <c r="H644" s="2" t="str">
        <f t="shared" si="473"/>
        <v/>
      </c>
      <c r="I644" s="1" t="s">
        <v>2762</v>
      </c>
      <c r="J644" s="1" t="s">
        <v>2763</v>
      </c>
      <c r="K644" s="1" t="s">
        <v>2764</v>
      </c>
    </row>
    <row r="645" spans="1:11" x14ac:dyDescent="0.2">
      <c r="A645" s="1" t="s">
        <v>2765</v>
      </c>
      <c r="B645" s="1" t="s">
        <v>2766</v>
      </c>
      <c r="C645" s="2" t="str">
        <f t="shared" si="471"/>
        <v>อ่างทอง</v>
      </c>
      <c r="D645" s="1" t="s">
        <v>2767</v>
      </c>
      <c r="E645" s="1" t="s">
        <v>22</v>
      </c>
      <c r="F645" s="3" t="s">
        <v>2768</v>
      </c>
      <c r="G645" s="2" t="str">
        <f t="shared" ref="G645:H645" si="474">HYPERLINK("https://www.google.com/url?q=http%3A%2F%2Fnull", "")</f>
        <v/>
      </c>
      <c r="H645" s="2" t="str">
        <f t="shared" si="474"/>
        <v/>
      </c>
      <c r="I645" s="1" t="s">
        <v>2769</v>
      </c>
      <c r="J645" s="1" t="s">
        <v>2770</v>
      </c>
      <c r="K645" s="1" t="s">
        <v>2771</v>
      </c>
    </row>
    <row r="646" spans="1:11" x14ac:dyDescent="0.2">
      <c r="A646" s="1" t="s">
        <v>2772</v>
      </c>
      <c r="B646" s="1" t="s">
        <v>2773</v>
      </c>
      <c r="C646" s="2" t="str">
        <f t="shared" si="471"/>
        <v>อ่างทอง</v>
      </c>
      <c r="D646" s="1" t="s">
        <v>2754</v>
      </c>
      <c r="E646" s="1" t="s">
        <v>22</v>
      </c>
      <c r="F646" s="3" t="s">
        <v>2774</v>
      </c>
      <c r="G646" s="2" t="str">
        <f t="shared" ref="G646:H646" si="475">HYPERLINK("https://www.google.com/url?q=http%3A%2F%2Fnull", "")</f>
        <v/>
      </c>
      <c r="H646" s="2" t="str">
        <f t="shared" si="475"/>
        <v/>
      </c>
      <c r="I646" s="1" t="s">
        <v>2775</v>
      </c>
      <c r="J646" s="1" t="s">
        <v>2770</v>
      </c>
      <c r="K646" s="1" t="s">
        <v>2776</v>
      </c>
    </row>
    <row r="647" spans="1:11" x14ac:dyDescent="0.2">
      <c r="A647" s="1" t="s">
        <v>2777</v>
      </c>
      <c r="B647" s="1" t="s">
        <v>2766</v>
      </c>
      <c r="C647" s="2" t="str">
        <f t="shared" si="471"/>
        <v>อ่างทอง</v>
      </c>
      <c r="D647" s="1" t="s">
        <v>2767</v>
      </c>
      <c r="E647" s="1" t="s">
        <v>22</v>
      </c>
      <c r="F647" s="3" t="s">
        <v>2768</v>
      </c>
      <c r="G647" s="2" t="str">
        <f t="shared" ref="G647:H647" si="476">HYPERLINK("https://www.google.com/url?q=http%3A%2F%2Fnull", "")</f>
        <v/>
      </c>
      <c r="H647" s="2" t="str">
        <f t="shared" si="476"/>
        <v/>
      </c>
      <c r="I647" s="1" t="s">
        <v>2769</v>
      </c>
      <c r="J647" s="1" t="s">
        <v>47</v>
      </c>
      <c r="K647" s="1" t="s">
        <v>2778</v>
      </c>
    </row>
    <row r="648" spans="1:11" x14ac:dyDescent="0.2">
      <c r="A648" s="1" t="s">
        <v>2779</v>
      </c>
      <c r="B648" s="1" t="s">
        <v>2780</v>
      </c>
      <c r="C648" s="2" t="str">
        <f t="shared" si="471"/>
        <v>อ่างทอง</v>
      </c>
      <c r="D648" s="1" t="s">
        <v>47</v>
      </c>
      <c r="E648" s="1" t="s">
        <v>22</v>
      </c>
      <c r="F648" s="3" t="s">
        <v>2774</v>
      </c>
      <c r="G648" s="2" t="str">
        <f t="shared" ref="G648:H648" si="477">HYPERLINK("https://www.google.com/url?q=http%3A%2F%2Fnull", "")</f>
        <v/>
      </c>
      <c r="H648" s="2" t="str">
        <f t="shared" si="477"/>
        <v/>
      </c>
      <c r="I648" s="1" t="s">
        <v>2775</v>
      </c>
      <c r="J648" s="1" t="s">
        <v>47</v>
      </c>
      <c r="K648" s="1" t="s">
        <v>2781</v>
      </c>
    </row>
    <row r="649" spans="1:11" x14ac:dyDescent="0.2">
      <c r="A649" s="1" t="s">
        <v>2782</v>
      </c>
      <c r="B649" s="1" t="s">
        <v>2783</v>
      </c>
      <c r="C649" s="2" t="str">
        <f t="shared" si="471"/>
        <v>อ่างทอง</v>
      </c>
      <c r="D649" s="1" t="s">
        <v>2767</v>
      </c>
      <c r="E649" s="1" t="s">
        <v>22</v>
      </c>
      <c r="F649" s="3" t="s">
        <v>2774</v>
      </c>
      <c r="G649" s="2" t="str">
        <f t="shared" ref="G649:H649" si="478">HYPERLINK("https://www.google.com/url?q=http%3A%2F%2Fnull", "")</f>
        <v/>
      </c>
      <c r="H649" s="2" t="str">
        <f t="shared" si="478"/>
        <v/>
      </c>
      <c r="I649" s="1" t="s">
        <v>2784</v>
      </c>
      <c r="J649" s="1" t="s">
        <v>47</v>
      </c>
      <c r="K649" s="1" t="s">
        <v>2785</v>
      </c>
    </row>
    <row r="650" spans="1:11" x14ac:dyDescent="0.2">
      <c r="A650" s="1" t="s">
        <v>2786</v>
      </c>
      <c r="B650" s="1" t="s">
        <v>2787</v>
      </c>
      <c r="C650" s="2" t="str">
        <f t="shared" ref="C650:C683" si="479">HYPERLINK("https://www.google.com/url?q=https%3A%2F%2Fwww.rdpb.go.th%2Frdpb%2FprojectData%2Ffiles%2Fnorthern%2F2567%2F2%25E0%25B9%2580%25E0%25B8%258A%25E0%25B8%25B5%25E0%25B8%25A2%25E0%25B8%2587%25E0%25B8%25A3%25E0%25B8%25B2%25E0%25B8%25A2.pdf", "เชียงราย")</f>
        <v>เชียงราย</v>
      </c>
      <c r="D650" s="1" t="s">
        <v>2788</v>
      </c>
      <c r="E650" s="1" t="s">
        <v>22</v>
      </c>
      <c r="F650" s="1" t="s">
        <v>2789</v>
      </c>
      <c r="G650" s="2" t="str">
        <f t="shared" ref="G650:H650" si="480">HYPERLINK("https://www.google.com/url?q=http%3A%2F%2Fnull", "")</f>
        <v/>
      </c>
      <c r="H650" s="2" t="str">
        <f t="shared" si="480"/>
        <v/>
      </c>
      <c r="I650" s="1" t="s">
        <v>2790</v>
      </c>
      <c r="J650" s="1" t="s">
        <v>2324</v>
      </c>
      <c r="K650" s="1" t="s">
        <v>18</v>
      </c>
    </row>
    <row r="651" spans="1:11" x14ac:dyDescent="0.2">
      <c r="A651" s="1" t="s">
        <v>2791</v>
      </c>
      <c r="B651" s="1" t="s">
        <v>2792</v>
      </c>
      <c r="C651" s="2" t="str">
        <f t="shared" si="479"/>
        <v>เชียงราย</v>
      </c>
      <c r="D651" s="1" t="s">
        <v>2788</v>
      </c>
      <c r="E651" s="1" t="s">
        <v>22</v>
      </c>
      <c r="F651" s="3" t="s">
        <v>2793</v>
      </c>
      <c r="G651" s="2" t="str">
        <f t="shared" ref="G651:H651" si="481">HYPERLINK("https://www.google.com/url?q=http%3A%2F%2Fnull", "")</f>
        <v/>
      </c>
      <c r="H651" s="2" t="str">
        <f t="shared" si="481"/>
        <v/>
      </c>
      <c r="I651" s="1" t="s">
        <v>2794</v>
      </c>
      <c r="J651" s="1" t="s">
        <v>2795</v>
      </c>
      <c r="K651" s="1" t="s">
        <v>18</v>
      </c>
    </row>
    <row r="652" spans="1:11" x14ac:dyDescent="0.2">
      <c r="A652" s="1" t="s">
        <v>2796</v>
      </c>
      <c r="B652" s="1" t="s">
        <v>2797</v>
      </c>
      <c r="C652" s="2" t="str">
        <f t="shared" si="479"/>
        <v>เชียงราย</v>
      </c>
      <c r="D652" s="1" t="s">
        <v>2798</v>
      </c>
      <c r="E652" s="1" t="s">
        <v>22</v>
      </c>
      <c r="F652" s="1" t="s">
        <v>2799</v>
      </c>
      <c r="G652" s="2" t="str">
        <f t="shared" ref="G652:H652" si="482">HYPERLINK("https://www.google.com/url?q=http%3A%2F%2Fnull", "")</f>
        <v/>
      </c>
      <c r="H652" s="2" t="str">
        <f t="shared" si="482"/>
        <v/>
      </c>
      <c r="I652" s="1" t="s">
        <v>561</v>
      </c>
      <c r="J652" s="1" t="s">
        <v>191</v>
      </c>
      <c r="K652" s="1" t="s">
        <v>18</v>
      </c>
    </row>
    <row r="653" spans="1:11" x14ac:dyDescent="0.2">
      <c r="A653" s="1" t="s">
        <v>2800</v>
      </c>
      <c r="B653" s="1" t="s">
        <v>2801</v>
      </c>
      <c r="C653" s="2" t="str">
        <f t="shared" si="479"/>
        <v>เชียงราย</v>
      </c>
      <c r="D653" s="1" t="s">
        <v>2802</v>
      </c>
      <c r="E653" s="1" t="s">
        <v>22</v>
      </c>
      <c r="F653" s="1" t="s">
        <v>2803</v>
      </c>
      <c r="G653" s="2" t="str">
        <f t="shared" ref="G653:H653" si="483">HYPERLINK("https://www.google.com/url?q=http%3A%2F%2Fnull", "")</f>
        <v/>
      </c>
      <c r="H653" s="2" t="str">
        <f t="shared" si="483"/>
        <v/>
      </c>
      <c r="I653" s="1" t="s">
        <v>2804</v>
      </c>
      <c r="J653" s="1" t="s">
        <v>260</v>
      </c>
      <c r="K653" s="1" t="s">
        <v>18</v>
      </c>
    </row>
    <row r="654" spans="1:11" x14ac:dyDescent="0.2">
      <c r="A654" s="1" t="s">
        <v>2805</v>
      </c>
      <c r="B654" s="1" t="s">
        <v>2806</v>
      </c>
      <c r="C654" s="2" t="str">
        <f t="shared" si="479"/>
        <v>เชียงราย</v>
      </c>
      <c r="D654" s="1" t="s">
        <v>2798</v>
      </c>
      <c r="E654" s="1" t="s">
        <v>22</v>
      </c>
      <c r="F654" s="1" t="s">
        <v>2803</v>
      </c>
      <c r="G654" s="2" t="str">
        <f t="shared" ref="G654:H654" si="484">HYPERLINK("https://www.google.com/url?q=http%3A%2F%2Fnull", "")</f>
        <v/>
      </c>
      <c r="H654" s="2" t="str">
        <f t="shared" si="484"/>
        <v/>
      </c>
      <c r="I654" s="1" t="s">
        <v>2804</v>
      </c>
      <c r="J654" s="1" t="s">
        <v>2807</v>
      </c>
      <c r="K654" s="1" t="s">
        <v>18</v>
      </c>
    </row>
    <row r="655" spans="1:11" x14ac:dyDescent="0.2">
      <c r="A655" s="1" t="s">
        <v>2808</v>
      </c>
      <c r="B655" s="1" t="s">
        <v>2809</v>
      </c>
      <c r="C655" s="2" t="str">
        <f t="shared" si="479"/>
        <v>เชียงราย</v>
      </c>
      <c r="D655" s="1" t="s">
        <v>2798</v>
      </c>
      <c r="E655" s="1" t="s">
        <v>22</v>
      </c>
      <c r="F655" s="1" t="s">
        <v>2803</v>
      </c>
      <c r="G655" s="2" t="str">
        <f t="shared" ref="G655:H655" si="485">HYPERLINK("https://www.google.com/url?q=http%3A%2F%2Fnull", "")</f>
        <v/>
      </c>
      <c r="H655" s="2" t="str">
        <f t="shared" si="485"/>
        <v/>
      </c>
      <c r="I655" s="1" t="s">
        <v>2804</v>
      </c>
      <c r="J655" s="1" t="s">
        <v>2810</v>
      </c>
      <c r="K655" s="1" t="s">
        <v>18</v>
      </c>
    </row>
    <row r="656" spans="1:11" x14ac:dyDescent="0.2">
      <c r="A656" s="1" t="s">
        <v>2811</v>
      </c>
      <c r="B656" s="1" t="s">
        <v>2812</v>
      </c>
      <c r="C656" s="2" t="str">
        <f t="shared" si="479"/>
        <v>เชียงราย</v>
      </c>
      <c r="D656" s="1" t="s">
        <v>2813</v>
      </c>
      <c r="E656" s="1" t="s">
        <v>22</v>
      </c>
      <c r="F656" s="1" t="s">
        <v>2814</v>
      </c>
      <c r="G656" s="2" t="str">
        <f>HYPERLINK("https://www.google.com/url?q=https%3A%2F%2Fdrive.google.com%2Ffile%2Fd%2F1096G0lOcI_R1gLrZ1eNysJ-kzZToR2bj%2Fview%3Fusp%3Ddrive_link", "สภาพสมบูรณ์")</f>
        <v>สภาพสมบูรณ์</v>
      </c>
      <c r="H656" s="2" t="str">
        <f>HYPERLINK("https://www.google.com/url?q=http%3A%2F%2Fnull", "")</f>
        <v/>
      </c>
      <c r="I656" s="1" t="s">
        <v>205</v>
      </c>
      <c r="J656" s="1" t="s">
        <v>210</v>
      </c>
      <c r="K656" s="1" t="s">
        <v>18</v>
      </c>
    </row>
    <row r="657" spans="1:11" x14ac:dyDescent="0.2">
      <c r="A657" s="1" t="s">
        <v>2815</v>
      </c>
      <c r="B657" s="1" t="s">
        <v>2816</v>
      </c>
      <c r="C657" s="2" t="str">
        <f t="shared" si="479"/>
        <v>เชียงราย</v>
      </c>
      <c r="D657" s="1" t="s">
        <v>2817</v>
      </c>
      <c r="E657" s="1" t="s">
        <v>22</v>
      </c>
      <c r="F657" s="1" t="s">
        <v>2818</v>
      </c>
      <c r="G657" s="2" t="str">
        <f t="shared" ref="G657:H657" si="486">HYPERLINK("https://www.google.com/url?q=http%3A%2F%2Fnull", "")</f>
        <v/>
      </c>
      <c r="H657" s="2" t="str">
        <f t="shared" si="486"/>
        <v/>
      </c>
      <c r="I657" s="1" t="s">
        <v>2794</v>
      </c>
      <c r="J657" s="1" t="s">
        <v>2819</v>
      </c>
      <c r="K657" s="1" t="s">
        <v>18</v>
      </c>
    </row>
    <row r="658" spans="1:11" x14ac:dyDescent="0.2">
      <c r="A658" s="1" t="s">
        <v>2820</v>
      </c>
      <c r="B658" s="1" t="s">
        <v>2821</v>
      </c>
      <c r="C658" s="2" t="str">
        <f t="shared" si="479"/>
        <v>เชียงราย</v>
      </c>
      <c r="D658" s="1" t="s">
        <v>2822</v>
      </c>
      <c r="E658" s="1" t="s">
        <v>22</v>
      </c>
      <c r="F658" s="1" t="s">
        <v>2823</v>
      </c>
      <c r="G658" s="2" t="str">
        <f t="shared" ref="G658:H658" si="487">HYPERLINK("https://www.google.com/url?q=http%3A%2F%2Fnull", "")</f>
        <v/>
      </c>
      <c r="H658" s="2" t="str">
        <f t="shared" si="487"/>
        <v/>
      </c>
      <c r="I658" s="1" t="s">
        <v>2804</v>
      </c>
      <c r="J658" s="1" t="s">
        <v>2824</v>
      </c>
      <c r="K658" s="1" t="s">
        <v>18</v>
      </c>
    </row>
    <row r="659" spans="1:11" x14ac:dyDescent="0.2">
      <c r="A659" s="1" t="s">
        <v>2825</v>
      </c>
      <c r="B659" s="1" t="s">
        <v>2826</v>
      </c>
      <c r="C659" s="2" t="str">
        <f t="shared" si="479"/>
        <v>เชียงราย</v>
      </c>
      <c r="D659" s="1" t="s">
        <v>2817</v>
      </c>
      <c r="E659" s="1" t="s">
        <v>22</v>
      </c>
      <c r="F659" s="1" t="s">
        <v>2827</v>
      </c>
      <c r="G659" s="2" t="str">
        <f t="shared" ref="G659:H659" si="488">HYPERLINK("https://www.google.com/url?q=http%3A%2F%2Fnull", "")</f>
        <v/>
      </c>
      <c r="H659" s="2" t="str">
        <f t="shared" si="488"/>
        <v/>
      </c>
      <c r="I659" s="1" t="s">
        <v>205</v>
      </c>
      <c r="J659" s="1" t="s">
        <v>234</v>
      </c>
      <c r="K659" s="1" t="s">
        <v>18</v>
      </c>
    </row>
    <row r="660" spans="1:11" x14ac:dyDescent="0.2">
      <c r="A660" s="1" t="s">
        <v>2828</v>
      </c>
      <c r="B660" s="1" t="s">
        <v>2829</v>
      </c>
      <c r="C660" s="2" t="str">
        <f t="shared" si="479"/>
        <v>เชียงราย</v>
      </c>
      <c r="D660" s="1" t="s">
        <v>2817</v>
      </c>
      <c r="E660" s="1" t="s">
        <v>22</v>
      </c>
      <c r="F660" s="1" t="s">
        <v>2827</v>
      </c>
      <c r="G660" s="2" t="str">
        <f t="shared" ref="G660:H660" si="489">HYPERLINK("https://www.google.com/url?q=http%3A%2F%2Fnull", "")</f>
        <v/>
      </c>
      <c r="H660" s="2" t="str">
        <f t="shared" si="489"/>
        <v/>
      </c>
      <c r="I660" s="1" t="s">
        <v>2830</v>
      </c>
      <c r="J660" s="1" t="s">
        <v>2831</v>
      </c>
      <c r="K660" s="1" t="s">
        <v>18</v>
      </c>
    </row>
    <row r="661" spans="1:11" x14ac:dyDescent="0.2">
      <c r="A661" s="1" t="s">
        <v>2832</v>
      </c>
      <c r="B661" s="1" t="s">
        <v>2833</v>
      </c>
      <c r="C661" s="2" t="str">
        <f t="shared" si="479"/>
        <v>เชียงราย</v>
      </c>
      <c r="D661" s="1" t="s">
        <v>2817</v>
      </c>
      <c r="E661" s="1" t="s">
        <v>22</v>
      </c>
      <c r="F661" s="1" t="s">
        <v>2834</v>
      </c>
      <c r="G661" s="2" t="str">
        <f t="shared" ref="G661:H661" si="490">HYPERLINK("https://www.google.com/url?q=http%3A%2F%2Fnull", "")</f>
        <v/>
      </c>
      <c r="H661" s="2" t="str">
        <f t="shared" si="490"/>
        <v/>
      </c>
      <c r="I661" s="1" t="s">
        <v>2835</v>
      </c>
      <c r="J661" s="1" t="s">
        <v>234</v>
      </c>
      <c r="K661" s="1" t="s">
        <v>18</v>
      </c>
    </row>
    <row r="662" spans="1:11" x14ac:dyDescent="0.2">
      <c r="A662" s="1" t="s">
        <v>2836</v>
      </c>
      <c r="B662" s="1" t="s">
        <v>2837</v>
      </c>
      <c r="C662" s="2" t="str">
        <f t="shared" si="479"/>
        <v>เชียงราย</v>
      </c>
      <c r="D662" s="1" t="s">
        <v>2798</v>
      </c>
      <c r="E662" s="1" t="s">
        <v>22</v>
      </c>
      <c r="F662" s="1" t="s">
        <v>930</v>
      </c>
      <c r="G662" s="2" t="str">
        <f t="shared" ref="G662:H662" si="491">HYPERLINK("https://www.google.com/url?q=http%3A%2F%2Fnull", "")</f>
        <v/>
      </c>
      <c r="H662" s="2" t="str">
        <f t="shared" si="491"/>
        <v/>
      </c>
      <c r="I662" s="1" t="s">
        <v>2804</v>
      </c>
      <c r="J662" s="1" t="s">
        <v>260</v>
      </c>
      <c r="K662" s="1" t="s">
        <v>18</v>
      </c>
    </row>
    <row r="663" spans="1:11" x14ac:dyDescent="0.2">
      <c r="A663" s="1" t="s">
        <v>2838</v>
      </c>
      <c r="B663" s="1" t="s">
        <v>2839</v>
      </c>
      <c r="C663" s="2" t="str">
        <f t="shared" si="479"/>
        <v>เชียงราย</v>
      </c>
      <c r="D663" s="1" t="s">
        <v>2817</v>
      </c>
      <c r="E663" s="1" t="s">
        <v>22</v>
      </c>
      <c r="F663" s="1" t="s">
        <v>2840</v>
      </c>
      <c r="G663" s="2" t="str">
        <f t="shared" ref="G663:H663" si="492">HYPERLINK("https://www.google.com/url?q=http%3A%2F%2Fnull", "")</f>
        <v/>
      </c>
      <c r="H663" s="2" t="str">
        <f t="shared" si="492"/>
        <v/>
      </c>
      <c r="I663" s="1" t="s">
        <v>2841</v>
      </c>
      <c r="J663" s="1" t="s">
        <v>2842</v>
      </c>
      <c r="K663" s="1" t="s">
        <v>18</v>
      </c>
    </row>
    <row r="664" spans="1:11" x14ac:dyDescent="0.2">
      <c r="A664" s="1" t="s">
        <v>2843</v>
      </c>
      <c r="B664" s="1" t="s">
        <v>2844</v>
      </c>
      <c r="C664" s="2" t="str">
        <f t="shared" si="479"/>
        <v>เชียงราย</v>
      </c>
      <c r="D664" s="1" t="s">
        <v>2817</v>
      </c>
      <c r="E664" s="1" t="s">
        <v>22</v>
      </c>
      <c r="F664" s="1" t="s">
        <v>2840</v>
      </c>
      <c r="G664" s="2" t="str">
        <f t="shared" ref="G664:H664" si="493">HYPERLINK("https://www.google.com/url?q=http%3A%2F%2Fnull", "")</f>
        <v/>
      </c>
      <c r="H664" s="2" t="str">
        <f t="shared" si="493"/>
        <v/>
      </c>
      <c r="I664" s="1" t="s">
        <v>2845</v>
      </c>
      <c r="J664" s="1" t="s">
        <v>2846</v>
      </c>
      <c r="K664" s="1" t="s">
        <v>18</v>
      </c>
    </row>
    <row r="665" spans="1:11" x14ac:dyDescent="0.2">
      <c r="A665" s="1" t="s">
        <v>2847</v>
      </c>
      <c r="B665" s="1" t="s">
        <v>2848</v>
      </c>
      <c r="C665" s="2" t="str">
        <f t="shared" si="479"/>
        <v>เชียงราย</v>
      </c>
      <c r="D665" s="1" t="s">
        <v>2849</v>
      </c>
      <c r="E665" s="1" t="s">
        <v>22</v>
      </c>
      <c r="F665" s="1" t="s">
        <v>2850</v>
      </c>
      <c r="G665" s="2" t="str">
        <f t="shared" ref="G665:H665" si="494">HYPERLINK("https://www.google.com/url?q=http%3A%2F%2Fnull", "")</f>
        <v/>
      </c>
      <c r="H665" s="2" t="str">
        <f t="shared" si="494"/>
        <v/>
      </c>
      <c r="I665" s="1" t="s">
        <v>2851</v>
      </c>
      <c r="J665" s="1" t="s">
        <v>2852</v>
      </c>
      <c r="K665" s="1" t="s">
        <v>18</v>
      </c>
    </row>
    <row r="666" spans="1:11" x14ac:dyDescent="0.2">
      <c r="A666" s="1" t="s">
        <v>2853</v>
      </c>
      <c r="B666" s="1" t="s">
        <v>2854</v>
      </c>
      <c r="C666" s="2" t="str">
        <f t="shared" si="479"/>
        <v>เชียงราย</v>
      </c>
      <c r="D666" s="1" t="s">
        <v>2855</v>
      </c>
      <c r="E666" s="1" t="s">
        <v>22</v>
      </c>
      <c r="F666" s="3" t="s">
        <v>2856</v>
      </c>
      <c r="G666" s="2" t="str">
        <f t="shared" ref="G666:H666" si="495">HYPERLINK("https://www.google.com/url?q=http%3A%2F%2Fnull", "")</f>
        <v/>
      </c>
      <c r="H666" s="2" t="str">
        <f t="shared" si="495"/>
        <v/>
      </c>
      <c r="I666" s="1" t="s">
        <v>2857</v>
      </c>
      <c r="J666" s="1" t="s">
        <v>2858</v>
      </c>
      <c r="K666" s="1" t="s">
        <v>18</v>
      </c>
    </row>
    <row r="667" spans="1:11" x14ac:dyDescent="0.2">
      <c r="A667" s="1" t="s">
        <v>2859</v>
      </c>
      <c r="B667" s="1" t="s">
        <v>2860</v>
      </c>
      <c r="C667" s="2" t="str">
        <f t="shared" si="479"/>
        <v>เชียงราย</v>
      </c>
      <c r="D667" s="1" t="s">
        <v>47</v>
      </c>
      <c r="E667" s="1" t="s">
        <v>22</v>
      </c>
      <c r="F667" s="1" t="s">
        <v>930</v>
      </c>
      <c r="G667" s="2" t="str">
        <f t="shared" ref="G667:H667" si="496">HYPERLINK("https://www.google.com/url?q=http%3A%2F%2Fnull", "")</f>
        <v/>
      </c>
      <c r="H667" s="2" t="str">
        <f t="shared" si="496"/>
        <v/>
      </c>
      <c r="I667" s="1" t="s">
        <v>931</v>
      </c>
      <c r="J667" s="1" t="s">
        <v>47</v>
      </c>
      <c r="K667" s="1" t="s">
        <v>767</v>
      </c>
    </row>
    <row r="668" spans="1:11" x14ac:dyDescent="0.2">
      <c r="A668" s="1" t="s">
        <v>2861</v>
      </c>
      <c r="B668" s="1" t="s">
        <v>2862</v>
      </c>
      <c r="C668" s="2" t="str">
        <f t="shared" si="479"/>
        <v>เชียงราย</v>
      </c>
      <c r="D668" s="1" t="s">
        <v>47</v>
      </c>
      <c r="E668" s="1" t="s">
        <v>22</v>
      </c>
      <c r="F668" s="1" t="s">
        <v>1380</v>
      </c>
      <c r="G668" s="2" t="str">
        <f t="shared" ref="G668:H668" si="497">HYPERLINK("https://www.google.com/url?q=http%3A%2F%2Fnull", "")</f>
        <v/>
      </c>
      <c r="H668" s="2" t="str">
        <f t="shared" si="497"/>
        <v/>
      </c>
      <c r="I668" s="1" t="s">
        <v>2863</v>
      </c>
      <c r="J668" s="1" t="s">
        <v>47</v>
      </c>
      <c r="K668" s="1" t="s">
        <v>473</v>
      </c>
    </row>
    <row r="669" spans="1:11" x14ac:dyDescent="0.2">
      <c r="A669" s="1" t="s">
        <v>2864</v>
      </c>
      <c r="B669" s="1" t="s">
        <v>937</v>
      </c>
      <c r="C669" s="2" t="str">
        <f t="shared" si="479"/>
        <v>เชียงราย</v>
      </c>
      <c r="D669" s="1" t="s">
        <v>47</v>
      </c>
      <c r="E669" s="1" t="s">
        <v>22</v>
      </c>
      <c r="F669" s="1" t="s">
        <v>938</v>
      </c>
      <c r="G669" s="2" t="str">
        <f t="shared" ref="G669:H669" si="498">HYPERLINK("https://www.google.com/url?q=http%3A%2F%2Fnull", "")</f>
        <v/>
      </c>
      <c r="H669" s="2" t="str">
        <f t="shared" si="498"/>
        <v/>
      </c>
      <c r="I669" s="1" t="s">
        <v>2579</v>
      </c>
      <c r="J669" s="1" t="s">
        <v>2580</v>
      </c>
      <c r="K669" s="1" t="s">
        <v>941</v>
      </c>
    </row>
    <row r="670" spans="1:11" x14ac:dyDescent="0.2">
      <c r="A670" s="1" t="s">
        <v>2865</v>
      </c>
      <c r="B670" s="1" t="s">
        <v>2866</v>
      </c>
      <c r="C670" s="2" t="str">
        <f t="shared" si="479"/>
        <v>เชียงราย</v>
      </c>
      <c r="D670" s="1" t="s">
        <v>47</v>
      </c>
      <c r="E670" s="1" t="s">
        <v>22</v>
      </c>
      <c r="F670" s="3" t="s">
        <v>2867</v>
      </c>
      <c r="G670" s="2" t="str">
        <f t="shared" ref="G670:H670" si="499">HYPERLINK("https://www.google.com/url?q=http%3A%2F%2Fnull", "")</f>
        <v/>
      </c>
      <c r="H670" s="2" t="str">
        <f t="shared" si="499"/>
        <v/>
      </c>
      <c r="I670" s="1" t="s">
        <v>950</v>
      </c>
      <c r="J670" s="1" t="s">
        <v>2868</v>
      </c>
      <c r="K670" s="1" t="s">
        <v>94</v>
      </c>
    </row>
    <row r="671" spans="1:11" x14ac:dyDescent="0.2">
      <c r="A671" s="1" t="s">
        <v>2869</v>
      </c>
      <c r="B671" s="1" t="s">
        <v>2870</v>
      </c>
      <c r="C671" s="2" t="str">
        <f t="shared" si="479"/>
        <v>เชียงราย</v>
      </c>
      <c r="D671" s="1" t="s">
        <v>47</v>
      </c>
      <c r="E671" s="1" t="s">
        <v>22</v>
      </c>
      <c r="F671" s="1" t="s">
        <v>1931</v>
      </c>
      <c r="G671" s="2" t="str">
        <f t="shared" ref="G671:H671" si="500">HYPERLINK("https://www.google.com/url?q=http%3A%2F%2Fnull", "")</f>
        <v/>
      </c>
      <c r="H671" s="2" t="str">
        <f t="shared" si="500"/>
        <v/>
      </c>
      <c r="I671" s="1" t="s">
        <v>1932</v>
      </c>
      <c r="J671" s="1" t="s">
        <v>47</v>
      </c>
      <c r="K671" s="1" t="s">
        <v>2871</v>
      </c>
    </row>
    <row r="672" spans="1:11" x14ac:dyDescent="0.2">
      <c r="A672" s="1" t="s">
        <v>2872</v>
      </c>
      <c r="B672" s="1" t="s">
        <v>2873</v>
      </c>
      <c r="C672" s="2" t="str">
        <f t="shared" si="479"/>
        <v>เชียงราย</v>
      </c>
      <c r="D672" s="1" t="s">
        <v>47</v>
      </c>
      <c r="E672" s="1" t="s">
        <v>22</v>
      </c>
      <c r="F672" s="3" t="s">
        <v>2856</v>
      </c>
      <c r="G672" s="2" t="str">
        <f t="shared" ref="G672:H672" si="501">HYPERLINK("https://www.google.com/url?q=http%3A%2F%2Fnull", "")</f>
        <v/>
      </c>
      <c r="H672" s="2" t="str">
        <f t="shared" si="501"/>
        <v/>
      </c>
      <c r="I672" s="1" t="s">
        <v>2874</v>
      </c>
      <c r="J672" s="1" t="s">
        <v>2875</v>
      </c>
      <c r="K672" s="1" t="s">
        <v>2876</v>
      </c>
    </row>
    <row r="673" spans="1:11" x14ac:dyDescent="0.2">
      <c r="A673" s="1" t="s">
        <v>2877</v>
      </c>
      <c r="B673" s="1" t="s">
        <v>2878</v>
      </c>
      <c r="C673" s="2" t="str">
        <f t="shared" si="479"/>
        <v>เชียงราย</v>
      </c>
      <c r="D673" s="1" t="s">
        <v>2855</v>
      </c>
      <c r="E673" s="1" t="s">
        <v>22</v>
      </c>
      <c r="F673" s="3" t="s">
        <v>2856</v>
      </c>
      <c r="G673" s="2" t="str">
        <f t="shared" ref="G673:H673" si="502">HYPERLINK("https://www.google.com/url?q=http%3A%2F%2Fnull", "")</f>
        <v/>
      </c>
      <c r="H673" s="2" t="str">
        <f t="shared" si="502"/>
        <v/>
      </c>
      <c r="I673" s="1" t="s">
        <v>2879</v>
      </c>
      <c r="J673" s="1" t="s">
        <v>2880</v>
      </c>
      <c r="K673" s="1" t="s">
        <v>345</v>
      </c>
    </row>
    <row r="674" spans="1:11" x14ac:dyDescent="0.2">
      <c r="A674" s="1" t="s">
        <v>2881</v>
      </c>
      <c r="B674" s="1" t="s">
        <v>2882</v>
      </c>
      <c r="C674" s="2" t="str">
        <f t="shared" si="479"/>
        <v>เชียงราย</v>
      </c>
      <c r="D674" s="1" t="s">
        <v>2798</v>
      </c>
      <c r="E674" s="1" t="s">
        <v>22</v>
      </c>
      <c r="F674" s="3" t="s">
        <v>2883</v>
      </c>
      <c r="G674" s="2" t="str">
        <f>HYPERLINK("https://www.google.com/url?q=https%3A%2F%2Fdrive.google.com%2Ffile%2Fd%2F16pVBMaJNgiO8N5xdm76RzBcEr3zkCqo_%2Fview%3Fusp%3Ddrive_link", "สภาพสมบูรณ์")</f>
        <v>สภาพสมบูรณ์</v>
      </c>
      <c r="H674" s="2" t="str">
        <f>HYPERLINK("https://www.google.com/url?q=http%3A%2F%2Fnull", "")</f>
        <v/>
      </c>
      <c r="I674" s="1" t="s">
        <v>2006</v>
      </c>
      <c r="J674" s="1" t="s">
        <v>47</v>
      </c>
      <c r="K674" s="1" t="s">
        <v>2884</v>
      </c>
    </row>
    <row r="675" spans="1:11" x14ac:dyDescent="0.2">
      <c r="A675" s="1" t="s">
        <v>2885</v>
      </c>
      <c r="B675" s="1" t="s">
        <v>2886</v>
      </c>
      <c r="C675" s="2" t="str">
        <f t="shared" si="479"/>
        <v>เชียงราย</v>
      </c>
      <c r="D675" s="1" t="s">
        <v>358</v>
      </c>
      <c r="E675" s="1" t="s">
        <v>22</v>
      </c>
      <c r="F675" s="3" t="s">
        <v>2887</v>
      </c>
      <c r="G675" s="2" t="str">
        <f t="shared" ref="G675:H675" si="503">HYPERLINK("https://www.google.com/url?q=http%3A%2F%2Fnull", "")</f>
        <v/>
      </c>
      <c r="H675" s="2" t="str">
        <f t="shared" si="503"/>
        <v/>
      </c>
      <c r="I675" s="1" t="s">
        <v>2888</v>
      </c>
      <c r="J675" s="1" t="s">
        <v>2889</v>
      </c>
      <c r="K675" s="1" t="s">
        <v>345</v>
      </c>
    </row>
    <row r="676" spans="1:11" x14ac:dyDescent="0.2">
      <c r="A676" s="1" t="s">
        <v>2890</v>
      </c>
      <c r="B676" s="1" t="s">
        <v>2891</v>
      </c>
      <c r="C676" s="2" t="str">
        <f t="shared" si="479"/>
        <v>เชียงราย</v>
      </c>
      <c r="D676" s="1" t="s">
        <v>2788</v>
      </c>
      <c r="E676" s="1" t="s">
        <v>22</v>
      </c>
      <c r="F676" s="3" t="s">
        <v>2793</v>
      </c>
      <c r="G676" s="2" t="str">
        <f>HYPERLINK("https://www.google.com/url?q=https%3A%2F%2Fdrive.google.com%2Ffile%2Fd%2F1wxmZptsw6vM6WEysW5DFHd-MWCu8iBEe%2Fview%3Fusp%3Ddrive_link", "สภาพชำรุด")</f>
        <v>สภาพชำรุด</v>
      </c>
      <c r="H676" s="2" t="str">
        <f>HYPERLINK("https://www.google.com/url?q=http%3A%2F%2Fnull", "")</f>
        <v/>
      </c>
      <c r="I676" s="1" t="s">
        <v>2892</v>
      </c>
      <c r="J676" s="1" t="s">
        <v>2893</v>
      </c>
      <c r="K676" s="1" t="s">
        <v>345</v>
      </c>
    </row>
    <row r="677" spans="1:11" x14ac:dyDescent="0.2">
      <c r="A677" s="1" t="s">
        <v>2894</v>
      </c>
      <c r="B677" s="1" t="s">
        <v>2895</v>
      </c>
      <c r="C677" s="2" t="str">
        <f t="shared" si="479"/>
        <v>เชียงราย</v>
      </c>
      <c r="D677" s="1" t="s">
        <v>2802</v>
      </c>
      <c r="E677" s="1" t="s">
        <v>1165</v>
      </c>
      <c r="F677" s="1" t="s">
        <v>934</v>
      </c>
      <c r="G677" s="2" t="str">
        <f t="shared" ref="G677:H677" si="504">HYPERLINK("https://www.google.com/url?q=http%3A%2F%2Fnull", "")</f>
        <v/>
      </c>
      <c r="H677" s="2" t="str">
        <f t="shared" si="504"/>
        <v/>
      </c>
      <c r="I677" s="1" t="s">
        <v>2896</v>
      </c>
      <c r="J677" s="1" t="s">
        <v>47</v>
      </c>
      <c r="K677" s="1" t="s">
        <v>2897</v>
      </c>
    </row>
    <row r="678" spans="1:11" x14ac:dyDescent="0.2">
      <c r="A678" s="1" t="s">
        <v>2898</v>
      </c>
      <c r="B678" s="1" t="s">
        <v>2899</v>
      </c>
      <c r="C678" s="2" t="str">
        <f t="shared" si="479"/>
        <v>เชียงราย</v>
      </c>
      <c r="D678" s="1" t="s">
        <v>2813</v>
      </c>
      <c r="E678" s="1" t="s">
        <v>1165</v>
      </c>
      <c r="F678" s="1" t="s">
        <v>255</v>
      </c>
      <c r="G678" s="2" t="str">
        <f>HYPERLINK("https://www.google.com/url?q=https%3A%2F%2Fdrive.google.com%2Ffile%2Fd%2F1yh6VMhhf2x__OInE12CK6aQYZfp37PWj%2Fview%3Fusp%3Ddrive_link", "สภาพสมบูรณ์")</f>
        <v>สภาพสมบูรณ์</v>
      </c>
      <c r="H678" s="2" t="str">
        <f t="shared" ref="H678:H683" si="505">HYPERLINK("https://www.google.com/url?q=http%3A%2F%2Fnull", "")</f>
        <v/>
      </c>
      <c r="I678" s="1" t="s">
        <v>2900</v>
      </c>
      <c r="J678" s="1" t="s">
        <v>47</v>
      </c>
      <c r="K678" s="1" t="s">
        <v>2901</v>
      </c>
    </row>
    <row r="679" spans="1:11" x14ac:dyDescent="0.2">
      <c r="A679" s="1" t="s">
        <v>2902</v>
      </c>
      <c r="B679" s="1" t="s">
        <v>2903</v>
      </c>
      <c r="C679" s="2" t="str">
        <f t="shared" si="479"/>
        <v>เชียงราย</v>
      </c>
      <c r="D679" s="1" t="s">
        <v>2817</v>
      </c>
      <c r="E679" s="1" t="s">
        <v>22</v>
      </c>
      <c r="F679" s="1" t="s">
        <v>2904</v>
      </c>
      <c r="G679" s="2" t="str">
        <f>HYPERLINK("https://www.google.com/url?q=https%3A%2F%2Fdrive.google.com%2Ffile%2Fd%2F1hW03r9Uoq3hCPxOjafw1xhMiT6Wk-7bs%2Fview%3Fusp%3Ddrive_link", "สภาพสมบูรณ์")</f>
        <v>สภาพสมบูรณ์</v>
      </c>
      <c r="H679" s="2" t="str">
        <f t="shared" si="505"/>
        <v/>
      </c>
      <c r="I679" s="1" t="s">
        <v>2905</v>
      </c>
      <c r="J679" s="1" t="s">
        <v>47</v>
      </c>
      <c r="K679" s="1" t="s">
        <v>2906</v>
      </c>
    </row>
    <row r="680" spans="1:11" x14ac:dyDescent="0.2">
      <c r="A680" s="1" t="s">
        <v>2907</v>
      </c>
      <c r="B680" s="1" t="s">
        <v>2908</v>
      </c>
      <c r="C680" s="2" t="str">
        <f t="shared" si="479"/>
        <v>เชียงราย</v>
      </c>
      <c r="D680" s="1" t="s">
        <v>2822</v>
      </c>
      <c r="E680" s="1" t="s">
        <v>22</v>
      </c>
      <c r="F680" s="1" t="s">
        <v>2823</v>
      </c>
      <c r="G680" s="2" t="str">
        <f>HYPERLINK("https://www.google.com/url?q=https%3A%2F%2Fdrive.google.com%2Ffile%2Fd%2F1kKO9SQfa9Fx3U5OR2vYlfoFmheY6Ooc2%2Fview%3Fusp%3Ddrive_link", "สภาพสมบูรณ์")</f>
        <v>สภาพสมบูรณ์</v>
      </c>
      <c r="H680" s="2" t="str">
        <f t="shared" si="505"/>
        <v/>
      </c>
      <c r="I680" s="1" t="s">
        <v>2909</v>
      </c>
      <c r="J680" s="1" t="s">
        <v>47</v>
      </c>
      <c r="K680" s="1" t="s">
        <v>2910</v>
      </c>
    </row>
    <row r="681" spans="1:11" x14ac:dyDescent="0.2">
      <c r="A681" s="1" t="s">
        <v>2911</v>
      </c>
      <c r="B681" s="1" t="s">
        <v>2912</v>
      </c>
      <c r="C681" s="2" t="str">
        <f t="shared" si="479"/>
        <v>เชียงราย</v>
      </c>
      <c r="D681" s="1" t="s">
        <v>2788</v>
      </c>
      <c r="E681" s="1" t="s">
        <v>22</v>
      </c>
      <c r="F681" s="3" t="s">
        <v>2793</v>
      </c>
      <c r="G681" s="2" t="str">
        <f>HYPERLINK("https://www.google.com/url?q=https%3A%2F%2Fdrive.google.com%2Ffile%2Fd%2F1WLLZzY2oylnIZoIpPxf_YJOCxgEtH-32%2Fview%3Fusp%3Ddrive_link", "สภาพชำรุด")</f>
        <v>สภาพชำรุด</v>
      </c>
      <c r="H681" s="2" t="str">
        <f t="shared" si="505"/>
        <v/>
      </c>
      <c r="I681" s="1" t="s">
        <v>2913</v>
      </c>
      <c r="J681" s="1" t="s">
        <v>47</v>
      </c>
      <c r="K681" s="1" t="s">
        <v>2914</v>
      </c>
    </row>
    <row r="682" spans="1:11" x14ac:dyDescent="0.2">
      <c r="A682" s="1" t="s">
        <v>2915</v>
      </c>
      <c r="B682" s="1" t="s">
        <v>2916</v>
      </c>
      <c r="C682" s="2" t="str">
        <f t="shared" si="479"/>
        <v>เชียงราย</v>
      </c>
      <c r="D682" s="1" t="s">
        <v>2817</v>
      </c>
      <c r="E682" s="1" t="s">
        <v>22</v>
      </c>
      <c r="F682" s="1" t="s">
        <v>2834</v>
      </c>
      <c r="G682" s="2" t="str">
        <f>HYPERLINK("https://www.google.com/url?q=https%3A%2F%2Fdrive.google.com%2Ffile%2Fd%2F1H8D7ddf97POw5BdYu1TpKlYGKWMmWjKJ%2Fview%3Fusp%3Ddrive_link", "สภาพสมบูรณ์")</f>
        <v>สภาพสมบูรณ์</v>
      </c>
      <c r="H682" s="2" t="str">
        <f t="shared" si="505"/>
        <v/>
      </c>
      <c r="I682" s="1" t="s">
        <v>2917</v>
      </c>
      <c r="J682" s="1" t="s">
        <v>47</v>
      </c>
      <c r="K682" s="1" t="s">
        <v>2918</v>
      </c>
    </row>
    <row r="683" spans="1:11" x14ac:dyDescent="0.2">
      <c r="A683" s="1" t="s">
        <v>2919</v>
      </c>
      <c r="B683" s="1" t="s">
        <v>2920</v>
      </c>
      <c r="C683" s="2" t="str">
        <f t="shared" si="479"/>
        <v>เชียงราย</v>
      </c>
      <c r="D683" s="1" t="s">
        <v>2855</v>
      </c>
      <c r="E683" s="1" t="s">
        <v>22</v>
      </c>
      <c r="F683" s="1" t="s">
        <v>2921</v>
      </c>
      <c r="G683" s="2" t="str">
        <f>HYPERLINK("https://www.google.com/url?q=https%3A%2F%2Fdrive.google.com%2Ffile%2Fd%2F1BrzjI3ns5tE-qay8a7G39JKOKye_7NOr%2Fview%3Fusp%3Ddrive_link", "สภาพสมบูรณ์")</f>
        <v>สภาพสมบูรณ์</v>
      </c>
      <c r="H683" s="2" t="str">
        <f t="shared" si="505"/>
        <v/>
      </c>
      <c r="I683" s="1" t="s">
        <v>2922</v>
      </c>
      <c r="J683" s="1" t="s">
        <v>47</v>
      </c>
      <c r="K683" s="1" t="s">
        <v>47</v>
      </c>
    </row>
    <row r="684" spans="1:11" x14ac:dyDescent="0.2">
      <c r="A684" s="1" t="s">
        <v>2923</v>
      </c>
      <c r="B684" s="1" t="s">
        <v>2924</v>
      </c>
      <c r="C684" s="2" t="str">
        <f t="shared" ref="C684:C844" si="506">HYPERLINK("https://www.google.com/url?q=https%3A%2F%2Fwww.rdpb.go.th%2Frdpb%2FprojectData%2Ffiles%2Fnorthern%2F2567%2F3%25E0%25B9%2580%25E0%25B8%258A%25E0%25B8%25B5%25E0%25B8%25A2%25E0%25B8%2587%25E0%25B9%2583%25E0%25B8%25AB%25E0%25B8%25A1%25E0%25B9%2588.pdf", "เชียงใหม่")</f>
        <v>เชียงใหม่</v>
      </c>
      <c r="D684" s="1" t="s">
        <v>2925</v>
      </c>
      <c r="E684" s="1" t="s">
        <v>22</v>
      </c>
      <c r="F684" s="1" t="s">
        <v>1258</v>
      </c>
      <c r="G684" s="2" t="str">
        <f t="shared" ref="G684:H684" si="507">HYPERLINK("https://www.google.com/url?q=http%3A%2F%2Fnull", "")</f>
        <v/>
      </c>
      <c r="H684" s="2" t="str">
        <f t="shared" si="507"/>
        <v/>
      </c>
      <c r="I684" s="1" t="s">
        <v>233</v>
      </c>
      <c r="J684" s="1" t="s">
        <v>2926</v>
      </c>
      <c r="K684" s="1" t="s">
        <v>18</v>
      </c>
    </row>
    <row r="685" spans="1:11" x14ac:dyDescent="0.2">
      <c r="A685" s="1" t="s">
        <v>2927</v>
      </c>
      <c r="B685" s="1" t="s">
        <v>2928</v>
      </c>
      <c r="C685" s="2" t="str">
        <f t="shared" si="506"/>
        <v>เชียงใหม่</v>
      </c>
      <c r="D685" s="1" t="s">
        <v>2929</v>
      </c>
      <c r="E685" s="1" t="s">
        <v>22</v>
      </c>
      <c r="F685" s="1" t="s">
        <v>2930</v>
      </c>
      <c r="G685" s="2" t="str">
        <f t="shared" ref="G685:H685" si="508">HYPERLINK("https://www.google.com/url?q=http%3A%2F%2Fnull", "")</f>
        <v/>
      </c>
      <c r="H685" s="2" t="str">
        <f t="shared" si="508"/>
        <v/>
      </c>
      <c r="I685" s="1" t="s">
        <v>243</v>
      </c>
      <c r="J685" s="1" t="s">
        <v>2931</v>
      </c>
      <c r="K685" s="1" t="s">
        <v>18</v>
      </c>
    </row>
    <row r="686" spans="1:11" x14ac:dyDescent="0.2">
      <c r="A686" s="1" t="s">
        <v>2932</v>
      </c>
      <c r="B686" s="1" t="s">
        <v>2933</v>
      </c>
      <c r="C686" s="2" t="str">
        <f t="shared" si="506"/>
        <v>เชียงใหม่</v>
      </c>
      <c r="D686" s="1" t="s">
        <v>2929</v>
      </c>
      <c r="E686" s="1" t="s">
        <v>22</v>
      </c>
      <c r="F686" s="1" t="s">
        <v>2930</v>
      </c>
      <c r="G686" s="2" t="str">
        <f t="shared" ref="G686:H686" si="509">HYPERLINK("https://www.google.com/url?q=http%3A%2F%2Fnull", "")</f>
        <v/>
      </c>
      <c r="H686" s="2" t="str">
        <f t="shared" si="509"/>
        <v/>
      </c>
      <c r="I686" s="1" t="s">
        <v>243</v>
      </c>
      <c r="J686" s="1" t="s">
        <v>922</v>
      </c>
      <c r="K686" s="1" t="s">
        <v>18</v>
      </c>
    </row>
    <row r="687" spans="1:11" x14ac:dyDescent="0.2">
      <c r="A687" s="1" t="s">
        <v>2934</v>
      </c>
      <c r="B687" s="1" t="s">
        <v>2935</v>
      </c>
      <c r="C687" s="2" t="str">
        <f t="shared" si="506"/>
        <v>เชียงใหม่</v>
      </c>
      <c r="D687" s="1" t="s">
        <v>2929</v>
      </c>
      <c r="E687" s="1" t="s">
        <v>22</v>
      </c>
      <c r="F687" s="1" t="s">
        <v>2936</v>
      </c>
      <c r="G687" s="2" t="str">
        <f t="shared" ref="G687:H687" si="510">HYPERLINK("https://www.google.com/url?q=http%3A%2F%2Fnull", "")</f>
        <v/>
      </c>
      <c r="H687" s="2" t="str">
        <f t="shared" si="510"/>
        <v/>
      </c>
      <c r="I687" s="1" t="s">
        <v>243</v>
      </c>
      <c r="J687" s="1" t="s">
        <v>2937</v>
      </c>
      <c r="K687" s="1" t="s">
        <v>18</v>
      </c>
    </row>
    <row r="688" spans="1:11" x14ac:dyDescent="0.2">
      <c r="A688" s="1" t="s">
        <v>2938</v>
      </c>
      <c r="B688" s="1" t="s">
        <v>2939</v>
      </c>
      <c r="C688" s="2" t="str">
        <f t="shared" si="506"/>
        <v>เชียงใหม่</v>
      </c>
      <c r="D688" s="1" t="s">
        <v>2940</v>
      </c>
      <c r="E688" s="1" t="s">
        <v>22</v>
      </c>
      <c r="F688" s="1" t="s">
        <v>47</v>
      </c>
      <c r="G688" s="2" t="str">
        <f t="shared" ref="G688:H688" si="511">HYPERLINK("https://www.google.com/url?q=http%3A%2F%2Fnull", "")</f>
        <v/>
      </c>
      <c r="H688" s="2" t="str">
        <f t="shared" si="511"/>
        <v/>
      </c>
      <c r="I688" s="1" t="s">
        <v>2941</v>
      </c>
      <c r="J688" s="1" t="s">
        <v>47</v>
      </c>
      <c r="K688" s="1" t="s">
        <v>18</v>
      </c>
    </row>
    <row r="689" spans="1:11" x14ac:dyDescent="0.2">
      <c r="A689" s="1" t="s">
        <v>2942</v>
      </c>
      <c r="B689" s="1" t="s">
        <v>2943</v>
      </c>
      <c r="C689" s="2" t="str">
        <f t="shared" si="506"/>
        <v>เชียงใหม่</v>
      </c>
      <c r="D689" s="1" t="s">
        <v>2929</v>
      </c>
      <c r="E689" s="1" t="s">
        <v>22</v>
      </c>
      <c r="F689" s="1" t="s">
        <v>2944</v>
      </c>
      <c r="G689" s="2" t="str">
        <f t="shared" ref="G689:H689" si="512">HYPERLINK("https://www.google.com/url?q=http%3A%2F%2Fnull", "")</f>
        <v/>
      </c>
      <c r="H689" s="2" t="str">
        <f t="shared" si="512"/>
        <v/>
      </c>
      <c r="I689" s="1" t="s">
        <v>243</v>
      </c>
      <c r="J689" s="1" t="s">
        <v>2945</v>
      </c>
      <c r="K689" s="1" t="s">
        <v>18</v>
      </c>
    </row>
    <row r="690" spans="1:11" x14ac:dyDescent="0.2">
      <c r="A690" s="1" t="s">
        <v>2946</v>
      </c>
      <c r="B690" s="1" t="s">
        <v>2947</v>
      </c>
      <c r="C690" s="2" t="str">
        <f t="shared" si="506"/>
        <v>เชียงใหม่</v>
      </c>
      <c r="D690" s="1" t="s">
        <v>2948</v>
      </c>
      <c r="E690" s="1" t="s">
        <v>22</v>
      </c>
      <c r="F690" s="1" t="s">
        <v>2949</v>
      </c>
      <c r="G690" s="2" t="str">
        <f t="shared" ref="G690:H690" si="513">HYPERLINK("https://www.google.com/url?q=http%3A%2F%2Fnull", "")</f>
        <v/>
      </c>
      <c r="H690" s="2" t="str">
        <f t="shared" si="513"/>
        <v/>
      </c>
      <c r="I690" s="1" t="s">
        <v>243</v>
      </c>
      <c r="J690" s="1" t="s">
        <v>237</v>
      </c>
      <c r="K690" s="1" t="s">
        <v>18</v>
      </c>
    </row>
    <row r="691" spans="1:11" x14ac:dyDescent="0.2">
      <c r="A691" s="1" t="s">
        <v>2950</v>
      </c>
      <c r="B691" s="1" t="s">
        <v>2951</v>
      </c>
      <c r="C691" s="2" t="str">
        <f t="shared" si="506"/>
        <v>เชียงใหม่</v>
      </c>
      <c r="D691" s="1" t="s">
        <v>2952</v>
      </c>
      <c r="E691" s="1" t="s">
        <v>22</v>
      </c>
      <c r="F691" s="1" t="s">
        <v>2953</v>
      </c>
      <c r="G691" s="2" t="str">
        <f t="shared" ref="G691:H691" si="514">HYPERLINK("https://www.google.com/url?q=http%3A%2F%2Fnull", "")</f>
        <v/>
      </c>
      <c r="H691" s="2" t="str">
        <f t="shared" si="514"/>
        <v/>
      </c>
      <c r="I691" s="1" t="s">
        <v>104</v>
      </c>
      <c r="J691" s="1" t="s">
        <v>2954</v>
      </c>
      <c r="K691" s="1" t="s">
        <v>47</v>
      </c>
    </row>
    <row r="692" spans="1:11" x14ac:dyDescent="0.2">
      <c r="A692" s="1" t="s">
        <v>2955</v>
      </c>
      <c r="B692" s="1" t="s">
        <v>2956</v>
      </c>
      <c r="C692" s="2" t="str">
        <f t="shared" si="506"/>
        <v>เชียงใหม่</v>
      </c>
      <c r="D692" s="1" t="s">
        <v>2952</v>
      </c>
      <c r="E692" s="1" t="s">
        <v>22</v>
      </c>
      <c r="F692" s="1" t="s">
        <v>2957</v>
      </c>
      <c r="G692" s="2" t="str">
        <f t="shared" ref="G692:H692" si="515">HYPERLINK("https://www.google.com/url?q=http%3A%2F%2Fnull", "")</f>
        <v/>
      </c>
      <c r="H692" s="2" t="str">
        <f t="shared" si="515"/>
        <v/>
      </c>
      <c r="I692" s="1" t="s">
        <v>205</v>
      </c>
      <c r="J692" s="1" t="s">
        <v>128</v>
      </c>
      <c r="K692" s="1" t="s">
        <v>18</v>
      </c>
    </row>
    <row r="693" spans="1:11" x14ac:dyDescent="0.2">
      <c r="A693" s="1" t="s">
        <v>2958</v>
      </c>
      <c r="B693" s="1" t="s">
        <v>2959</v>
      </c>
      <c r="C693" s="2" t="str">
        <f t="shared" si="506"/>
        <v>เชียงใหม่</v>
      </c>
      <c r="D693" s="1" t="s">
        <v>2960</v>
      </c>
      <c r="E693" s="1" t="s">
        <v>22</v>
      </c>
      <c r="F693" s="1" t="s">
        <v>2961</v>
      </c>
      <c r="G693" s="2" t="str">
        <f t="shared" ref="G693:H693" si="516">HYPERLINK("https://www.google.com/url?q=http%3A%2F%2Fnull", "")</f>
        <v/>
      </c>
      <c r="H693" s="2" t="str">
        <f t="shared" si="516"/>
        <v/>
      </c>
      <c r="I693" s="1" t="s">
        <v>243</v>
      </c>
      <c r="J693" s="1" t="s">
        <v>2962</v>
      </c>
      <c r="K693" s="1" t="s">
        <v>18</v>
      </c>
    </row>
    <row r="694" spans="1:11" x14ac:dyDescent="0.2">
      <c r="A694" s="1" t="s">
        <v>2963</v>
      </c>
      <c r="B694" s="1" t="s">
        <v>2964</v>
      </c>
      <c r="C694" s="2" t="str">
        <f t="shared" si="506"/>
        <v>เชียงใหม่</v>
      </c>
      <c r="D694" s="1" t="s">
        <v>2965</v>
      </c>
      <c r="E694" s="1" t="s">
        <v>22</v>
      </c>
      <c r="F694" s="1" t="s">
        <v>2966</v>
      </c>
      <c r="G694" s="2" t="str">
        <f t="shared" ref="G694:H694" si="517">HYPERLINK("https://www.google.com/url?q=http%3A%2F%2Fnull", "")</f>
        <v/>
      </c>
      <c r="H694" s="2" t="str">
        <f t="shared" si="517"/>
        <v/>
      </c>
      <c r="I694" s="1" t="s">
        <v>243</v>
      </c>
      <c r="J694" s="1" t="s">
        <v>196</v>
      </c>
      <c r="K694" s="1" t="s">
        <v>18</v>
      </c>
    </row>
    <row r="695" spans="1:11" x14ac:dyDescent="0.2">
      <c r="A695" s="1" t="s">
        <v>2967</v>
      </c>
      <c r="B695" s="1" t="s">
        <v>2968</v>
      </c>
      <c r="C695" s="2" t="str">
        <f t="shared" si="506"/>
        <v>เชียงใหม่</v>
      </c>
      <c r="D695" s="1" t="s">
        <v>2969</v>
      </c>
      <c r="E695" s="1" t="s">
        <v>22</v>
      </c>
      <c r="F695" s="1" t="s">
        <v>2970</v>
      </c>
      <c r="G695" s="2" t="str">
        <f t="shared" ref="G695:H695" si="518">HYPERLINK("https://www.google.com/url?q=http%3A%2F%2Fnull", "")</f>
        <v/>
      </c>
      <c r="H695" s="2" t="str">
        <f t="shared" si="518"/>
        <v/>
      </c>
      <c r="I695" s="1" t="s">
        <v>104</v>
      </c>
      <c r="J695" s="1" t="s">
        <v>2971</v>
      </c>
      <c r="K695" s="1" t="s">
        <v>18</v>
      </c>
    </row>
    <row r="696" spans="1:11" x14ac:dyDescent="0.2">
      <c r="A696" s="1" t="s">
        <v>2972</v>
      </c>
      <c r="B696" s="1" t="s">
        <v>2973</v>
      </c>
      <c r="C696" s="2" t="str">
        <f t="shared" si="506"/>
        <v>เชียงใหม่</v>
      </c>
      <c r="D696" s="1" t="s">
        <v>2974</v>
      </c>
      <c r="E696" s="1" t="s">
        <v>22</v>
      </c>
      <c r="F696" s="1" t="s">
        <v>2975</v>
      </c>
      <c r="G696" s="2" t="str">
        <f t="shared" ref="G696:H696" si="519">HYPERLINK("https://www.google.com/url?q=http%3A%2F%2Fnull", "")</f>
        <v/>
      </c>
      <c r="H696" s="2" t="str">
        <f t="shared" si="519"/>
        <v/>
      </c>
      <c r="I696" s="1" t="s">
        <v>104</v>
      </c>
      <c r="J696" s="1" t="s">
        <v>1385</v>
      </c>
      <c r="K696" s="1" t="s">
        <v>18</v>
      </c>
    </row>
    <row r="697" spans="1:11" x14ac:dyDescent="0.2">
      <c r="A697" s="1" t="s">
        <v>2976</v>
      </c>
      <c r="B697" s="1" t="s">
        <v>2977</v>
      </c>
      <c r="C697" s="2" t="str">
        <f t="shared" si="506"/>
        <v>เชียงใหม่</v>
      </c>
      <c r="D697" s="1" t="s">
        <v>2978</v>
      </c>
      <c r="E697" s="1" t="s">
        <v>22</v>
      </c>
      <c r="F697" s="1" t="s">
        <v>2979</v>
      </c>
      <c r="G697" s="2" t="str">
        <f t="shared" ref="G697:H697" si="520">HYPERLINK("https://www.google.com/url?q=http%3A%2F%2Fnull", "")</f>
        <v/>
      </c>
      <c r="H697" s="2" t="str">
        <f t="shared" si="520"/>
        <v/>
      </c>
      <c r="I697" s="1" t="s">
        <v>243</v>
      </c>
      <c r="J697" s="1" t="s">
        <v>2980</v>
      </c>
      <c r="K697" s="1" t="s">
        <v>18</v>
      </c>
    </row>
    <row r="698" spans="1:11" x14ac:dyDescent="0.2">
      <c r="A698" s="1" t="s">
        <v>2981</v>
      </c>
      <c r="B698" s="1" t="s">
        <v>2982</v>
      </c>
      <c r="C698" s="2" t="str">
        <f t="shared" si="506"/>
        <v>เชียงใหม่</v>
      </c>
      <c r="D698" s="1" t="s">
        <v>2952</v>
      </c>
      <c r="E698" s="1" t="s">
        <v>22</v>
      </c>
      <c r="F698" s="1" t="s">
        <v>2983</v>
      </c>
      <c r="G698" s="2" t="str">
        <f t="shared" ref="G698:H698" si="521">HYPERLINK("https://www.google.com/url?q=http%3A%2F%2Fnull", "")</f>
        <v/>
      </c>
      <c r="H698" s="2" t="str">
        <f t="shared" si="521"/>
        <v/>
      </c>
      <c r="I698" s="1" t="s">
        <v>205</v>
      </c>
      <c r="J698" s="1" t="s">
        <v>47</v>
      </c>
      <c r="K698" s="1" t="s">
        <v>18</v>
      </c>
    </row>
    <row r="699" spans="1:11" x14ac:dyDescent="0.2">
      <c r="A699" s="1" t="s">
        <v>2984</v>
      </c>
      <c r="B699" s="1" t="s">
        <v>2985</v>
      </c>
      <c r="C699" s="2" t="str">
        <f t="shared" si="506"/>
        <v>เชียงใหม่</v>
      </c>
      <c r="D699" s="1" t="s">
        <v>2952</v>
      </c>
      <c r="E699" s="1" t="s">
        <v>22</v>
      </c>
      <c r="F699" s="1" t="s">
        <v>2983</v>
      </c>
      <c r="G699" s="2" t="str">
        <f t="shared" ref="G699:H699" si="522">HYPERLINK("https://www.google.com/url?q=http%3A%2F%2Fnull", "")</f>
        <v/>
      </c>
      <c r="H699" s="2" t="str">
        <f t="shared" si="522"/>
        <v/>
      </c>
      <c r="I699" s="1" t="s">
        <v>2986</v>
      </c>
      <c r="J699" s="1" t="s">
        <v>1385</v>
      </c>
      <c r="K699" s="1" t="s">
        <v>18</v>
      </c>
    </row>
    <row r="700" spans="1:11" x14ac:dyDescent="0.2">
      <c r="A700" s="1" t="s">
        <v>2987</v>
      </c>
      <c r="B700" s="1" t="s">
        <v>2988</v>
      </c>
      <c r="C700" s="2" t="str">
        <f t="shared" si="506"/>
        <v>เชียงใหม่</v>
      </c>
      <c r="D700" s="1" t="s">
        <v>2952</v>
      </c>
      <c r="E700" s="1" t="s">
        <v>22</v>
      </c>
      <c r="F700" s="1" t="s">
        <v>2983</v>
      </c>
      <c r="G700" s="2" t="str">
        <f t="shared" ref="G700:H700" si="523">HYPERLINK("https://www.google.com/url?q=http%3A%2F%2Fnull", "")</f>
        <v/>
      </c>
      <c r="H700" s="2" t="str">
        <f t="shared" si="523"/>
        <v/>
      </c>
      <c r="I700" s="1" t="s">
        <v>2986</v>
      </c>
      <c r="J700" s="1" t="s">
        <v>1385</v>
      </c>
      <c r="K700" s="1" t="s">
        <v>18</v>
      </c>
    </row>
    <row r="701" spans="1:11" x14ac:dyDescent="0.2">
      <c r="A701" s="1" t="s">
        <v>2989</v>
      </c>
      <c r="B701" s="1" t="s">
        <v>2990</v>
      </c>
      <c r="C701" s="2" t="str">
        <f t="shared" si="506"/>
        <v>เชียงใหม่</v>
      </c>
      <c r="D701" s="1" t="s">
        <v>2952</v>
      </c>
      <c r="E701" s="1" t="s">
        <v>22</v>
      </c>
      <c r="F701" s="1" t="s">
        <v>2983</v>
      </c>
      <c r="G701" s="2" t="str">
        <f t="shared" ref="G701:H701" si="524">HYPERLINK("https://www.google.com/url?q=http%3A%2F%2Fnull", "")</f>
        <v/>
      </c>
      <c r="H701" s="2" t="str">
        <f t="shared" si="524"/>
        <v/>
      </c>
      <c r="I701" s="1" t="s">
        <v>2991</v>
      </c>
      <c r="J701" s="1" t="s">
        <v>1846</v>
      </c>
      <c r="K701" s="1" t="s">
        <v>18</v>
      </c>
    </row>
    <row r="702" spans="1:11" x14ac:dyDescent="0.2">
      <c r="A702" s="1" t="s">
        <v>2992</v>
      </c>
      <c r="B702" s="1" t="s">
        <v>2993</v>
      </c>
      <c r="C702" s="2" t="str">
        <f t="shared" si="506"/>
        <v>เชียงใหม่</v>
      </c>
      <c r="D702" s="1" t="s">
        <v>2952</v>
      </c>
      <c r="E702" s="1" t="s">
        <v>22</v>
      </c>
      <c r="F702" s="1" t="s">
        <v>2983</v>
      </c>
      <c r="G702" s="2" t="str">
        <f t="shared" ref="G702:H702" si="525">HYPERLINK("https://www.google.com/url?q=http%3A%2F%2Fnull", "")</f>
        <v/>
      </c>
      <c r="H702" s="2" t="str">
        <f t="shared" si="525"/>
        <v/>
      </c>
      <c r="I702" s="1" t="s">
        <v>2994</v>
      </c>
      <c r="J702" s="1" t="s">
        <v>2995</v>
      </c>
      <c r="K702" s="1" t="s">
        <v>18</v>
      </c>
    </row>
    <row r="703" spans="1:11" x14ac:dyDescent="0.2">
      <c r="A703" s="1" t="s">
        <v>2996</v>
      </c>
      <c r="B703" s="1" t="s">
        <v>2997</v>
      </c>
      <c r="C703" s="2" t="str">
        <f t="shared" si="506"/>
        <v>เชียงใหม่</v>
      </c>
      <c r="D703" s="1" t="s">
        <v>2978</v>
      </c>
      <c r="E703" s="1" t="s">
        <v>22</v>
      </c>
      <c r="F703" s="1" t="s">
        <v>2998</v>
      </c>
      <c r="G703" s="2" t="str">
        <f t="shared" ref="G703:H703" si="526">HYPERLINK("https://www.google.com/url?q=http%3A%2F%2Fnull", "")</f>
        <v/>
      </c>
      <c r="H703" s="2" t="str">
        <f t="shared" si="526"/>
        <v/>
      </c>
      <c r="I703" s="1" t="s">
        <v>2999</v>
      </c>
      <c r="J703" s="1" t="s">
        <v>3000</v>
      </c>
      <c r="K703" s="1" t="s">
        <v>18</v>
      </c>
    </row>
    <row r="704" spans="1:11" x14ac:dyDescent="0.2">
      <c r="A704" s="1" t="s">
        <v>3001</v>
      </c>
      <c r="B704" s="1" t="s">
        <v>3002</v>
      </c>
      <c r="C704" s="2" t="str">
        <f t="shared" si="506"/>
        <v>เชียงใหม่</v>
      </c>
      <c r="D704" s="1" t="s">
        <v>2978</v>
      </c>
      <c r="E704" s="1" t="s">
        <v>22</v>
      </c>
      <c r="F704" s="1" t="s">
        <v>3003</v>
      </c>
      <c r="G704" s="2" t="str">
        <f t="shared" ref="G704:H704" si="527">HYPERLINK("https://www.google.com/url?q=http%3A%2F%2Fnull", "")</f>
        <v/>
      </c>
      <c r="H704" s="2" t="str">
        <f t="shared" si="527"/>
        <v/>
      </c>
      <c r="I704" s="1" t="s">
        <v>2999</v>
      </c>
      <c r="J704" s="1" t="s">
        <v>3004</v>
      </c>
      <c r="K704" s="1" t="s">
        <v>18</v>
      </c>
    </row>
    <row r="705" spans="1:11" x14ac:dyDescent="0.2">
      <c r="A705" s="1" t="s">
        <v>3005</v>
      </c>
      <c r="B705" s="1" t="s">
        <v>3006</v>
      </c>
      <c r="C705" s="2" t="str">
        <f t="shared" si="506"/>
        <v>เชียงใหม่</v>
      </c>
      <c r="D705" s="1" t="s">
        <v>2978</v>
      </c>
      <c r="E705" s="1" t="s">
        <v>22</v>
      </c>
      <c r="F705" s="1" t="s">
        <v>3003</v>
      </c>
      <c r="G705" s="2" t="str">
        <f t="shared" ref="G705:H705" si="528">HYPERLINK("https://www.google.com/url?q=http%3A%2F%2Fnull", "")</f>
        <v/>
      </c>
      <c r="H705" s="2" t="str">
        <f t="shared" si="528"/>
        <v/>
      </c>
      <c r="I705" s="1" t="s">
        <v>2991</v>
      </c>
      <c r="J705" s="1" t="s">
        <v>237</v>
      </c>
      <c r="K705" s="1" t="s">
        <v>18</v>
      </c>
    </row>
    <row r="706" spans="1:11" x14ac:dyDescent="0.2">
      <c r="A706" s="1" t="s">
        <v>3007</v>
      </c>
      <c r="B706" s="1" t="s">
        <v>3008</v>
      </c>
      <c r="C706" s="2" t="str">
        <f t="shared" si="506"/>
        <v>เชียงใหม่</v>
      </c>
      <c r="D706" s="1" t="s">
        <v>2929</v>
      </c>
      <c r="E706" s="1" t="s">
        <v>22</v>
      </c>
      <c r="F706" s="1" t="s">
        <v>3009</v>
      </c>
      <c r="G706" s="2" t="str">
        <f t="shared" ref="G706:H706" si="529">HYPERLINK("https://www.google.com/url?q=http%3A%2F%2Fnull", "")</f>
        <v/>
      </c>
      <c r="H706" s="2" t="str">
        <f t="shared" si="529"/>
        <v/>
      </c>
      <c r="I706" s="1" t="s">
        <v>3010</v>
      </c>
      <c r="J706" s="1" t="s">
        <v>3011</v>
      </c>
      <c r="K706" s="1" t="s">
        <v>18</v>
      </c>
    </row>
    <row r="707" spans="1:11" x14ac:dyDescent="0.2">
      <c r="A707" s="1" t="s">
        <v>3012</v>
      </c>
      <c r="B707" s="1" t="s">
        <v>3013</v>
      </c>
      <c r="C707" s="2" t="str">
        <f t="shared" si="506"/>
        <v>เชียงใหม่</v>
      </c>
      <c r="D707" s="1" t="s">
        <v>2929</v>
      </c>
      <c r="E707" s="1" t="s">
        <v>22</v>
      </c>
      <c r="F707" s="1" t="s">
        <v>47</v>
      </c>
      <c r="G707" s="2" t="str">
        <f t="shared" ref="G707:H707" si="530">HYPERLINK("https://www.google.com/url?q=http%3A%2F%2Fnull", "")</f>
        <v/>
      </c>
      <c r="H707" s="2" t="str">
        <f t="shared" si="530"/>
        <v/>
      </c>
      <c r="I707" s="1" t="s">
        <v>243</v>
      </c>
      <c r="J707" s="1" t="s">
        <v>47</v>
      </c>
      <c r="K707" s="1" t="s">
        <v>18</v>
      </c>
    </row>
    <row r="708" spans="1:11" x14ac:dyDescent="0.2">
      <c r="A708" s="1" t="s">
        <v>3014</v>
      </c>
      <c r="B708" s="1" t="s">
        <v>3015</v>
      </c>
      <c r="C708" s="2" t="str">
        <f t="shared" si="506"/>
        <v>เชียงใหม่</v>
      </c>
      <c r="D708" s="1" t="s">
        <v>2978</v>
      </c>
      <c r="E708" s="1" t="s">
        <v>22</v>
      </c>
      <c r="F708" s="1" t="s">
        <v>3016</v>
      </c>
      <c r="G708" s="2" t="str">
        <f t="shared" ref="G708:H708" si="531">HYPERLINK("https://www.google.com/url?q=http%3A%2F%2Fnull", "")</f>
        <v/>
      </c>
      <c r="H708" s="2" t="str">
        <f t="shared" si="531"/>
        <v/>
      </c>
      <c r="I708" s="1" t="s">
        <v>104</v>
      </c>
      <c r="J708" s="1" t="s">
        <v>2980</v>
      </c>
      <c r="K708" s="1" t="s">
        <v>18</v>
      </c>
    </row>
    <row r="709" spans="1:11" x14ac:dyDescent="0.2">
      <c r="A709" s="1" t="s">
        <v>3017</v>
      </c>
      <c r="B709" s="1" t="s">
        <v>3018</v>
      </c>
      <c r="C709" s="2" t="str">
        <f t="shared" si="506"/>
        <v>เชียงใหม่</v>
      </c>
      <c r="D709" s="1" t="s">
        <v>2952</v>
      </c>
      <c r="E709" s="1" t="s">
        <v>22</v>
      </c>
      <c r="F709" s="1" t="s">
        <v>3019</v>
      </c>
      <c r="G709" s="2" t="str">
        <f t="shared" ref="G709:H709" si="532">HYPERLINK("https://www.google.com/url?q=http%3A%2F%2Fnull", "")</f>
        <v/>
      </c>
      <c r="H709" s="2" t="str">
        <f t="shared" si="532"/>
        <v/>
      </c>
      <c r="I709" s="1" t="s">
        <v>243</v>
      </c>
      <c r="J709" s="1" t="s">
        <v>3020</v>
      </c>
      <c r="K709" s="1" t="s">
        <v>18</v>
      </c>
    </row>
    <row r="710" spans="1:11" x14ac:dyDescent="0.2">
      <c r="A710" s="1" t="s">
        <v>3021</v>
      </c>
      <c r="B710" s="1" t="s">
        <v>3022</v>
      </c>
      <c r="C710" s="2" t="str">
        <f t="shared" si="506"/>
        <v>เชียงใหม่</v>
      </c>
      <c r="D710" s="1" t="s">
        <v>2952</v>
      </c>
      <c r="E710" s="1" t="s">
        <v>559</v>
      </c>
      <c r="F710" s="1" t="s">
        <v>3019</v>
      </c>
      <c r="G710" s="2" t="str">
        <f t="shared" ref="G710:H710" si="533">HYPERLINK("https://www.google.com/url?q=http%3A%2F%2Fnull", "")</f>
        <v/>
      </c>
      <c r="H710" s="2" t="str">
        <f t="shared" si="533"/>
        <v/>
      </c>
      <c r="I710" s="1" t="s">
        <v>3023</v>
      </c>
      <c r="J710" s="1" t="s">
        <v>3024</v>
      </c>
      <c r="K710" s="1" t="s">
        <v>18</v>
      </c>
    </row>
    <row r="711" spans="1:11" x14ac:dyDescent="0.2">
      <c r="A711" s="1" t="s">
        <v>3025</v>
      </c>
      <c r="B711" s="1" t="s">
        <v>3026</v>
      </c>
      <c r="C711" s="2" t="str">
        <f t="shared" si="506"/>
        <v>เชียงใหม่</v>
      </c>
      <c r="D711" s="1" t="s">
        <v>2952</v>
      </c>
      <c r="E711" s="1" t="s">
        <v>559</v>
      </c>
      <c r="F711" s="1" t="s">
        <v>3019</v>
      </c>
      <c r="G711" s="2" t="str">
        <f t="shared" ref="G711:H711" si="534">HYPERLINK("https://www.google.com/url?q=http%3A%2F%2Fnull", "")</f>
        <v/>
      </c>
      <c r="H711" s="2" t="str">
        <f t="shared" si="534"/>
        <v/>
      </c>
      <c r="I711" s="1" t="s">
        <v>243</v>
      </c>
      <c r="J711" s="1" t="s">
        <v>3027</v>
      </c>
      <c r="K711" s="1" t="s">
        <v>18</v>
      </c>
    </row>
    <row r="712" spans="1:11" x14ac:dyDescent="0.2">
      <c r="A712" s="1" t="s">
        <v>3028</v>
      </c>
      <c r="B712" s="1" t="s">
        <v>3029</v>
      </c>
      <c r="C712" s="2" t="str">
        <f t="shared" si="506"/>
        <v>เชียงใหม่</v>
      </c>
      <c r="D712" s="1" t="s">
        <v>2952</v>
      </c>
      <c r="E712" s="1" t="s">
        <v>559</v>
      </c>
      <c r="F712" s="1" t="s">
        <v>3019</v>
      </c>
      <c r="G712" s="2" t="str">
        <f t="shared" ref="G712:H712" si="535">HYPERLINK("https://www.google.com/url?q=http%3A%2F%2Fnull", "")</f>
        <v/>
      </c>
      <c r="H712" s="2" t="str">
        <f t="shared" si="535"/>
        <v/>
      </c>
      <c r="I712" s="1" t="s">
        <v>119</v>
      </c>
      <c r="J712" s="1" t="s">
        <v>3030</v>
      </c>
      <c r="K712" s="1" t="s">
        <v>18</v>
      </c>
    </row>
    <row r="713" spans="1:11" x14ac:dyDescent="0.2">
      <c r="A713" s="1" t="s">
        <v>3031</v>
      </c>
      <c r="B713" s="1" t="s">
        <v>3032</v>
      </c>
      <c r="C713" s="2" t="str">
        <f t="shared" si="506"/>
        <v>เชียงใหม่</v>
      </c>
      <c r="D713" s="1" t="s">
        <v>2952</v>
      </c>
      <c r="E713" s="1" t="s">
        <v>22</v>
      </c>
      <c r="F713" s="1" t="s">
        <v>3019</v>
      </c>
      <c r="G713" s="2" t="str">
        <f t="shared" ref="G713:H713" si="536">HYPERLINK("https://www.google.com/url?q=http%3A%2F%2Fnull", "")</f>
        <v/>
      </c>
      <c r="H713" s="2" t="str">
        <f t="shared" si="536"/>
        <v/>
      </c>
      <c r="I713" s="1" t="s">
        <v>243</v>
      </c>
      <c r="J713" s="1" t="s">
        <v>47</v>
      </c>
      <c r="K713" s="1" t="s">
        <v>18</v>
      </c>
    </row>
    <row r="714" spans="1:11" x14ac:dyDescent="0.2">
      <c r="A714" s="1" t="s">
        <v>3033</v>
      </c>
      <c r="B714" s="1" t="s">
        <v>3034</v>
      </c>
      <c r="C714" s="2" t="str">
        <f t="shared" si="506"/>
        <v>เชียงใหม่</v>
      </c>
      <c r="D714" s="1" t="s">
        <v>2952</v>
      </c>
      <c r="E714" s="1" t="s">
        <v>22</v>
      </c>
      <c r="F714" s="1" t="s">
        <v>3019</v>
      </c>
      <c r="G714" s="2" t="str">
        <f t="shared" ref="G714:H714" si="537">HYPERLINK("https://www.google.com/url?q=http%3A%2F%2Fnull", "")</f>
        <v/>
      </c>
      <c r="H714" s="2" t="str">
        <f t="shared" si="537"/>
        <v/>
      </c>
      <c r="I714" s="1" t="s">
        <v>243</v>
      </c>
      <c r="J714" s="1" t="s">
        <v>47</v>
      </c>
      <c r="K714" s="1" t="s">
        <v>18</v>
      </c>
    </row>
    <row r="715" spans="1:11" x14ac:dyDescent="0.2">
      <c r="A715" s="1" t="s">
        <v>3035</v>
      </c>
      <c r="B715" s="1" t="s">
        <v>3036</v>
      </c>
      <c r="C715" s="2" t="str">
        <f t="shared" si="506"/>
        <v>เชียงใหม่</v>
      </c>
      <c r="D715" s="1" t="s">
        <v>2952</v>
      </c>
      <c r="E715" s="1" t="s">
        <v>559</v>
      </c>
      <c r="F715" s="1" t="s">
        <v>3019</v>
      </c>
      <c r="G715" s="2" t="str">
        <f t="shared" ref="G715:H715" si="538">HYPERLINK("https://www.google.com/url?q=http%3A%2F%2Fnull", "")</f>
        <v/>
      </c>
      <c r="H715" s="2" t="str">
        <f t="shared" si="538"/>
        <v/>
      </c>
      <c r="I715" s="1" t="s">
        <v>243</v>
      </c>
      <c r="J715" s="1" t="s">
        <v>47</v>
      </c>
      <c r="K715" s="1" t="s">
        <v>18</v>
      </c>
    </row>
    <row r="716" spans="1:11" x14ac:dyDescent="0.2">
      <c r="A716" s="1" t="s">
        <v>3037</v>
      </c>
      <c r="B716" s="1" t="s">
        <v>3038</v>
      </c>
      <c r="C716" s="2" t="str">
        <f t="shared" si="506"/>
        <v>เชียงใหม่</v>
      </c>
      <c r="D716" s="1" t="s">
        <v>2952</v>
      </c>
      <c r="E716" s="1" t="s">
        <v>559</v>
      </c>
      <c r="F716" s="1" t="s">
        <v>3019</v>
      </c>
      <c r="G716" s="2" t="str">
        <f t="shared" ref="G716:H716" si="539">HYPERLINK("https://www.google.com/url?q=http%3A%2F%2Fnull", "")</f>
        <v/>
      </c>
      <c r="H716" s="2" t="str">
        <f t="shared" si="539"/>
        <v/>
      </c>
      <c r="I716" s="1" t="s">
        <v>243</v>
      </c>
      <c r="J716" s="1" t="s">
        <v>47</v>
      </c>
      <c r="K716" s="1" t="s">
        <v>18</v>
      </c>
    </row>
    <row r="717" spans="1:11" x14ac:dyDescent="0.2">
      <c r="A717" s="1" t="s">
        <v>3039</v>
      </c>
      <c r="B717" s="1" t="s">
        <v>3040</v>
      </c>
      <c r="C717" s="2" t="str">
        <f t="shared" si="506"/>
        <v>เชียงใหม่</v>
      </c>
      <c r="D717" s="1" t="s">
        <v>2952</v>
      </c>
      <c r="E717" s="1" t="s">
        <v>3041</v>
      </c>
      <c r="F717" s="1" t="s">
        <v>3019</v>
      </c>
      <c r="G717" s="2" t="str">
        <f t="shared" ref="G717:H717" si="540">HYPERLINK("https://www.google.com/url?q=http%3A%2F%2Fnull", "")</f>
        <v/>
      </c>
      <c r="H717" s="2" t="str">
        <f t="shared" si="540"/>
        <v/>
      </c>
      <c r="I717" s="1" t="s">
        <v>243</v>
      </c>
      <c r="J717" s="1" t="s">
        <v>3042</v>
      </c>
      <c r="K717" s="1" t="s">
        <v>18</v>
      </c>
    </row>
    <row r="718" spans="1:11" x14ac:dyDescent="0.2">
      <c r="A718" s="1" t="s">
        <v>3043</v>
      </c>
      <c r="B718" s="1" t="s">
        <v>3044</v>
      </c>
      <c r="C718" s="2" t="str">
        <f t="shared" si="506"/>
        <v>เชียงใหม่</v>
      </c>
      <c r="D718" s="1" t="s">
        <v>2952</v>
      </c>
      <c r="E718" s="1" t="s">
        <v>559</v>
      </c>
      <c r="F718" s="1" t="s">
        <v>3045</v>
      </c>
      <c r="G718" s="2" t="str">
        <f t="shared" ref="G718:H718" si="541">HYPERLINK("https://www.google.com/url?q=http%3A%2F%2Fnull", "")</f>
        <v/>
      </c>
      <c r="H718" s="2" t="str">
        <f t="shared" si="541"/>
        <v/>
      </c>
      <c r="I718" s="1" t="s">
        <v>243</v>
      </c>
      <c r="J718" s="1" t="s">
        <v>3046</v>
      </c>
      <c r="K718" s="1" t="s">
        <v>18</v>
      </c>
    </row>
    <row r="719" spans="1:11" x14ac:dyDescent="0.2">
      <c r="A719" s="1" t="s">
        <v>3047</v>
      </c>
      <c r="B719" s="1" t="s">
        <v>3048</v>
      </c>
      <c r="C719" s="2" t="str">
        <f t="shared" si="506"/>
        <v>เชียงใหม่</v>
      </c>
      <c r="D719" s="1" t="s">
        <v>2952</v>
      </c>
      <c r="E719" s="1" t="s">
        <v>559</v>
      </c>
      <c r="F719" s="1" t="s">
        <v>3045</v>
      </c>
      <c r="G719" s="2" t="str">
        <f t="shared" ref="G719:H719" si="542">HYPERLINK("https://www.google.com/url?q=http%3A%2F%2Fnull", "")</f>
        <v/>
      </c>
      <c r="H719" s="2" t="str">
        <f t="shared" si="542"/>
        <v/>
      </c>
      <c r="I719" s="1" t="s">
        <v>243</v>
      </c>
      <c r="J719" s="1" t="s">
        <v>3046</v>
      </c>
      <c r="K719" s="1" t="s">
        <v>18</v>
      </c>
    </row>
    <row r="720" spans="1:11" x14ac:dyDescent="0.2">
      <c r="A720" s="1" t="s">
        <v>3049</v>
      </c>
      <c r="B720" s="1" t="s">
        <v>3050</v>
      </c>
      <c r="C720" s="2" t="str">
        <f t="shared" si="506"/>
        <v>เชียงใหม่</v>
      </c>
      <c r="D720" s="1" t="s">
        <v>2952</v>
      </c>
      <c r="E720" s="1" t="s">
        <v>559</v>
      </c>
      <c r="F720" s="1" t="s">
        <v>3045</v>
      </c>
      <c r="G720" s="2" t="str">
        <f t="shared" ref="G720:H720" si="543">HYPERLINK("https://www.google.com/url?q=http%3A%2F%2Fnull", "")</f>
        <v/>
      </c>
      <c r="H720" s="2" t="str">
        <f t="shared" si="543"/>
        <v/>
      </c>
      <c r="I720" s="1" t="s">
        <v>243</v>
      </c>
      <c r="J720" s="1" t="s">
        <v>3051</v>
      </c>
      <c r="K720" s="1" t="s">
        <v>18</v>
      </c>
    </row>
    <row r="721" spans="1:11" x14ac:dyDescent="0.2">
      <c r="A721" s="1" t="s">
        <v>3052</v>
      </c>
      <c r="B721" s="1" t="s">
        <v>3053</v>
      </c>
      <c r="C721" s="2" t="str">
        <f t="shared" si="506"/>
        <v>เชียงใหม่</v>
      </c>
      <c r="D721" s="1" t="s">
        <v>2925</v>
      </c>
      <c r="E721" s="1" t="s">
        <v>22</v>
      </c>
      <c r="F721" s="1" t="s">
        <v>3054</v>
      </c>
      <c r="G721" s="2" t="str">
        <f t="shared" ref="G721:H721" si="544">HYPERLINK("https://www.google.com/url?q=http%3A%2F%2Fnull", "")</f>
        <v/>
      </c>
      <c r="H721" s="2" t="str">
        <f t="shared" si="544"/>
        <v/>
      </c>
      <c r="I721" s="1" t="s">
        <v>243</v>
      </c>
      <c r="J721" s="1" t="s">
        <v>3055</v>
      </c>
      <c r="K721" s="1" t="s">
        <v>18</v>
      </c>
    </row>
    <row r="722" spans="1:11" x14ac:dyDescent="0.2">
      <c r="A722" s="1" t="s">
        <v>3056</v>
      </c>
      <c r="B722" s="1" t="s">
        <v>3057</v>
      </c>
      <c r="C722" s="2" t="str">
        <f t="shared" si="506"/>
        <v>เชียงใหม่</v>
      </c>
      <c r="D722" s="1" t="s">
        <v>2978</v>
      </c>
      <c r="E722" s="1" t="s">
        <v>22</v>
      </c>
      <c r="F722" s="1" t="s">
        <v>47</v>
      </c>
      <c r="G722" s="2" t="str">
        <f t="shared" ref="G722:H722" si="545">HYPERLINK("https://www.google.com/url?q=http%3A%2F%2Fnull", "")</f>
        <v/>
      </c>
      <c r="H722" s="2" t="str">
        <f t="shared" si="545"/>
        <v/>
      </c>
      <c r="I722" s="1" t="s">
        <v>243</v>
      </c>
      <c r="J722" s="1" t="s">
        <v>3058</v>
      </c>
      <c r="K722" s="1" t="s">
        <v>18</v>
      </c>
    </row>
    <row r="723" spans="1:11" x14ac:dyDescent="0.2">
      <c r="A723" s="1" t="s">
        <v>3059</v>
      </c>
      <c r="B723" s="1" t="s">
        <v>3060</v>
      </c>
      <c r="C723" s="2" t="str">
        <f t="shared" si="506"/>
        <v>เชียงใหม่</v>
      </c>
      <c r="D723" s="1" t="s">
        <v>2948</v>
      </c>
      <c r="E723" s="1" t="s">
        <v>22</v>
      </c>
      <c r="F723" s="1" t="s">
        <v>3061</v>
      </c>
      <c r="G723" s="2" t="str">
        <f t="shared" ref="G723:H723" si="546">HYPERLINK("https://www.google.com/url?q=http%3A%2F%2Fnull", "")</f>
        <v/>
      </c>
      <c r="H723" s="2" t="str">
        <f t="shared" si="546"/>
        <v/>
      </c>
      <c r="I723" s="1" t="s">
        <v>2999</v>
      </c>
      <c r="J723" s="1" t="s">
        <v>175</v>
      </c>
      <c r="K723" s="1" t="s">
        <v>18</v>
      </c>
    </row>
    <row r="724" spans="1:11" x14ac:dyDescent="0.2">
      <c r="A724" s="1" t="s">
        <v>3062</v>
      </c>
      <c r="B724" s="1" t="s">
        <v>3063</v>
      </c>
      <c r="C724" s="2" t="str">
        <f t="shared" si="506"/>
        <v>เชียงใหม่</v>
      </c>
      <c r="D724" s="1" t="s">
        <v>2948</v>
      </c>
      <c r="E724" s="1" t="s">
        <v>22</v>
      </c>
      <c r="F724" s="1" t="s">
        <v>3061</v>
      </c>
      <c r="G724" s="2" t="str">
        <f t="shared" ref="G724:H724" si="547">HYPERLINK("https://www.google.com/url?q=http%3A%2F%2Fnull", "")</f>
        <v/>
      </c>
      <c r="H724" s="2" t="str">
        <f t="shared" si="547"/>
        <v/>
      </c>
      <c r="I724" s="1" t="s">
        <v>104</v>
      </c>
      <c r="J724" s="1" t="s">
        <v>3064</v>
      </c>
      <c r="K724" s="1" t="s">
        <v>18</v>
      </c>
    </row>
    <row r="725" spans="1:11" x14ac:dyDescent="0.2">
      <c r="A725" s="1" t="s">
        <v>3065</v>
      </c>
      <c r="B725" s="1" t="s">
        <v>3066</v>
      </c>
      <c r="C725" s="2" t="str">
        <f t="shared" si="506"/>
        <v>เชียงใหม่</v>
      </c>
      <c r="D725" s="1" t="s">
        <v>2948</v>
      </c>
      <c r="E725" s="1" t="s">
        <v>559</v>
      </c>
      <c r="F725" s="1" t="s">
        <v>3067</v>
      </c>
      <c r="G725" s="2" t="str">
        <f t="shared" ref="G725:H725" si="548">HYPERLINK("https://www.google.com/url?q=http%3A%2F%2Fnull", "")</f>
        <v/>
      </c>
      <c r="H725" s="2" t="str">
        <f t="shared" si="548"/>
        <v/>
      </c>
      <c r="I725" s="1" t="s">
        <v>104</v>
      </c>
      <c r="J725" s="1" t="s">
        <v>3068</v>
      </c>
      <c r="K725" s="1" t="s">
        <v>18</v>
      </c>
    </row>
    <row r="726" spans="1:11" x14ac:dyDescent="0.2">
      <c r="A726" s="1" t="s">
        <v>3069</v>
      </c>
      <c r="B726" s="1" t="s">
        <v>3070</v>
      </c>
      <c r="C726" s="2" t="str">
        <f t="shared" si="506"/>
        <v>เชียงใหม่</v>
      </c>
      <c r="D726" s="1" t="s">
        <v>2948</v>
      </c>
      <c r="E726" s="1" t="s">
        <v>559</v>
      </c>
      <c r="F726" s="1" t="s">
        <v>3071</v>
      </c>
      <c r="G726" s="2" t="str">
        <f t="shared" ref="G726:H726" si="549">HYPERLINK("https://www.google.com/url?q=http%3A%2F%2Fnull", "")</f>
        <v/>
      </c>
      <c r="H726" s="2" t="str">
        <f t="shared" si="549"/>
        <v/>
      </c>
      <c r="I726" s="1" t="s">
        <v>119</v>
      </c>
      <c r="J726" s="1" t="s">
        <v>3072</v>
      </c>
      <c r="K726" s="1" t="s">
        <v>18</v>
      </c>
    </row>
    <row r="727" spans="1:11" x14ac:dyDescent="0.2">
      <c r="A727" s="1" t="s">
        <v>3073</v>
      </c>
      <c r="B727" s="1" t="s">
        <v>3074</v>
      </c>
      <c r="C727" s="2" t="str">
        <f t="shared" si="506"/>
        <v>เชียงใหม่</v>
      </c>
      <c r="D727" s="1" t="s">
        <v>2952</v>
      </c>
      <c r="E727" s="1" t="s">
        <v>559</v>
      </c>
      <c r="F727" s="1" t="s">
        <v>3075</v>
      </c>
      <c r="G727" s="2" t="str">
        <f t="shared" ref="G727:H727" si="550">HYPERLINK("https://www.google.com/url?q=http%3A%2F%2Fnull", "")</f>
        <v/>
      </c>
      <c r="H727" s="2" t="str">
        <f t="shared" si="550"/>
        <v/>
      </c>
      <c r="I727" s="1" t="s">
        <v>104</v>
      </c>
      <c r="J727" s="1" t="s">
        <v>3076</v>
      </c>
      <c r="K727" s="1" t="s">
        <v>18</v>
      </c>
    </row>
    <row r="728" spans="1:11" x14ac:dyDescent="0.2">
      <c r="A728" s="1" t="s">
        <v>3077</v>
      </c>
      <c r="B728" s="1" t="s">
        <v>3078</v>
      </c>
      <c r="C728" s="2" t="str">
        <f t="shared" si="506"/>
        <v>เชียงใหม่</v>
      </c>
      <c r="D728" s="1" t="s">
        <v>2952</v>
      </c>
      <c r="E728" s="1" t="s">
        <v>559</v>
      </c>
      <c r="F728" s="1" t="s">
        <v>3075</v>
      </c>
      <c r="G728" s="2" t="str">
        <f t="shared" ref="G728:H728" si="551">HYPERLINK("https://www.google.com/url?q=http%3A%2F%2Fnull", "")</f>
        <v/>
      </c>
      <c r="H728" s="2" t="str">
        <f t="shared" si="551"/>
        <v/>
      </c>
      <c r="I728" s="1" t="s">
        <v>3079</v>
      </c>
      <c r="J728" s="1" t="s">
        <v>3080</v>
      </c>
      <c r="K728" s="1" t="s">
        <v>18</v>
      </c>
    </row>
    <row r="729" spans="1:11" x14ac:dyDescent="0.2">
      <c r="A729" s="1" t="s">
        <v>3081</v>
      </c>
      <c r="B729" s="1" t="s">
        <v>3082</v>
      </c>
      <c r="C729" s="2" t="str">
        <f t="shared" si="506"/>
        <v>เชียงใหม่</v>
      </c>
      <c r="D729" s="1" t="s">
        <v>2952</v>
      </c>
      <c r="E729" s="1" t="s">
        <v>559</v>
      </c>
      <c r="F729" s="1" t="s">
        <v>3075</v>
      </c>
      <c r="G729" s="2" t="str">
        <f t="shared" ref="G729:H729" si="552">HYPERLINK("https://www.google.com/url?q=http%3A%2F%2Fnull", "")</f>
        <v/>
      </c>
      <c r="H729" s="2" t="str">
        <f t="shared" si="552"/>
        <v/>
      </c>
      <c r="I729" s="1" t="s">
        <v>243</v>
      </c>
      <c r="J729" s="1" t="s">
        <v>3083</v>
      </c>
      <c r="K729" s="1" t="s">
        <v>18</v>
      </c>
    </row>
    <row r="730" spans="1:11" x14ac:dyDescent="0.2">
      <c r="A730" s="1" t="s">
        <v>3084</v>
      </c>
      <c r="B730" s="1" t="s">
        <v>3085</v>
      </c>
      <c r="C730" s="2" t="str">
        <f t="shared" si="506"/>
        <v>เชียงใหม่</v>
      </c>
      <c r="D730" s="1" t="s">
        <v>2952</v>
      </c>
      <c r="E730" s="1" t="s">
        <v>559</v>
      </c>
      <c r="F730" s="1" t="s">
        <v>3075</v>
      </c>
      <c r="G730" s="2" t="str">
        <f t="shared" ref="G730:H730" si="553">HYPERLINK("https://www.google.com/url?q=http%3A%2F%2Fnull", "")</f>
        <v/>
      </c>
      <c r="H730" s="2" t="str">
        <f t="shared" si="553"/>
        <v/>
      </c>
      <c r="I730" s="1" t="s">
        <v>104</v>
      </c>
      <c r="J730" s="1" t="s">
        <v>3086</v>
      </c>
      <c r="K730" s="1" t="s">
        <v>18</v>
      </c>
    </row>
    <row r="731" spans="1:11" x14ac:dyDescent="0.2">
      <c r="A731" s="1" t="s">
        <v>3087</v>
      </c>
      <c r="B731" s="1" t="s">
        <v>3088</v>
      </c>
      <c r="C731" s="2" t="str">
        <f t="shared" si="506"/>
        <v>เชียงใหม่</v>
      </c>
      <c r="D731" s="1" t="s">
        <v>2952</v>
      </c>
      <c r="E731" s="1" t="s">
        <v>22</v>
      </c>
      <c r="F731" s="1" t="s">
        <v>3089</v>
      </c>
      <c r="G731" s="2" t="str">
        <f t="shared" ref="G731:H731" si="554">HYPERLINK("https://www.google.com/url?q=http%3A%2F%2Fnull", "")</f>
        <v/>
      </c>
      <c r="H731" s="2" t="str">
        <f t="shared" si="554"/>
        <v/>
      </c>
      <c r="I731" s="1" t="s">
        <v>3090</v>
      </c>
      <c r="J731" s="1" t="s">
        <v>3091</v>
      </c>
      <c r="K731" s="1" t="s">
        <v>18</v>
      </c>
    </row>
    <row r="732" spans="1:11" x14ac:dyDescent="0.2">
      <c r="A732" s="1" t="s">
        <v>3092</v>
      </c>
      <c r="B732" s="1" t="s">
        <v>3093</v>
      </c>
      <c r="C732" s="2" t="str">
        <f t="shared" si="506"/>
        <v>เชียงใหม่</v>
      </c>
      <c r="D732" s="1" t="s">
        <v>2948</v>
      </c>
      <c r="E732" s="1" t="s">
        <v>22</v>
      </c>
      <c r="F732" s="1" t="s">
        <v>934</v>
      </c>
      <c r="G732" s="2" t="str">
        <f t="shared" ref="G732:H732" si="555">HYPERLINK("https://www.google.com/url?q=http%3A%2F%2Fnull", "")</f>
        <v/>
      </c>
      <c r="H732" s="2" t="str">
        <f t="shared" si="555"/>
        <v/>
      </c>
      <c r="I732" s="1" t="s">
        <v>243</v>
      </c>
      <c r="J732" s="1" t="s">
        <v>47</v>
      </c>
      <c r="K732" s="1" t="s">
        <v>18</v>
      </c>
    </row>
    <row r="733" spans="1:11" x14ac:dyDescent="0.2">
      <c r="A733" s="1" t="s">
        <v>3094</v>
      </c>
      <c r="B733" s="1" t="s">
        <v>3095</v>
      </c>
      <c r="C733" s="2" t="str">
        <f t="shared" si="506"/>
        <v>เชียงใหม่</v>
      </c>
      <c r="D733" s="1" t="s">
        <v>2948</v>
      </c>
      <c r="E733" s="1" t="s">
        <v>22</v>
      </c>
      <c r="F733" s="1" t="s">
        <v>934</v>
      </c>
      <c r="G733" s="2" t="str">
        <f t="shared" ref="G733:H733" si="556">HYPERLINK("https://www.google.com/url?q=http%3A%2F%2Fnull", "")</f>
        <v/>
      </c>
      <c r="H733" s="2" t="str">
        <f t="shared" si="556"/>
        <v/>
      </c>
      <c r="I733" s="1" t="s">
        <v>243</v>
      </c>
      <c r="J733" s="1" t="s">
        <v>47</v>
      </c>
      <c r="K733" s="1" t="s">
        <v>18</v>
      </c>
    </row>
    <row r="734" spans="1:11" x14ac:dyDescent="0.2">
      <c r="A734" s="1" t="s">
        <v>3096</v>
      </c>
      <c r="B734" s="1" t="s">
        <v>3097</v>
      </c>
      <c r="C734" s="2" t="str">
        <f t="shared" si="506"/>
        <v>เชียงใหม่</v>
      </c>
      <c r="D734" s="1" t="s">
        <v>2948</v>
      </c>
      <c r="E734" s="1" t="s">
        <v>559</v>
      </c>
      <c r="F734" s="1" t="s">
        <v>3098</v>
      </c>
      <c r="G734" s="2" t="str">
        <f t="shared" ref="G734:H734" si="557">HYPERLINK("https://www.google.com/url?q=http%3A%2F%2Fnull", "")</f>
        <v/>
      </c>
      <c r="H734" s="2" t="str">
        <f t="shared" si="557"/>
        <v/>
      </c>
      <c r="I734" s="1" t="s">
        <v>104</v>
      </c>
      <c r="J734" s="1" t="s">
        <v>3099</v>
      </c>
      <c r="K734" s="1" t="s">
        <v>18</v>
      </c>
    </row>
    <row r="735" spans="1:11" x14ac:dyDescent="0.2">
      <c r="A735" s="1" t="s">
        <v>3100</v>
      </c>
      <c r="B735" s="1" t="s">
        <v>3101</v>
      </c>
      <c r="C735" s="2" t="str">
        <f t="shared" si="506"/>
        <v>เชียงใหม่</v>
      </c>
      <c r="D735" s="1" t="s">
        <v>3102</v>
      </c>
      <c r="E735" s="1" t="s">
        <v>22</v>
      </c>
      <c r="F735" s="1" t="s">
        <v>3103</v>
      </c>
      <c r="G735" s="2" t="str">
        <f t="shared" ref="G735:H735" si="558">HYPERLINK("https://www.google.com/url?q=http%3A%2F%2Fnull", "")</f>
        <v/>
      </c>
      <c r="H735" s="2" t="str">
        <f t="shared" si="558"/>
        <v/>
      </c>
      <c r="I735" s="1" t="s">
        <v>243</v>
      </c>
      <c r="J735" s="1" t="s">
        <v>3104</v>
      </c>
      <c r="K735" s="1" t="s">
        <v>18</v>
      </c>
    </row>
    <row r="736" spans="1:11" x14ac:dyDescent="0.2">
      <c r="A736" s="1" t="s">
        <v>3105</v>
      </c>
      <c r="B736" s="1" t="s">
        <v>3106</v>
      </c>
      <c r="C736" s="2" t="str">
        <f t="shared" si="506"/>
        <v>เชียงใหม่</v>
      </c>
      <c r="D736" s="1" t="s">
        <v>2952</v>
      </c>
      <c r="E736" s="1" t="s">
        <v>559</v>
      </c>
      <c r="F736" s="1" t="s">
        <v>3107</v>
      </c>
      <c r="G736" s="2" t="str">
        <f t="shared" ref="G736:H736" si="559">HYPERLINK("https://www.google.com/url?q=http%3A%2F%2Fnull", "")</f>
        <v/>
      </c>
      <c r="H736" s="2" t="str">
        <f t="shared" si="559"/>
        <v/>
      </c>
      <c r="I736" s="1" t="s">
        <v>104</v>
      </c>
      <c r="J736" s="1" t="s">
        <v>3108</v>
      </c>
      <c r="K736" s="1" t="s">
        <v>18</v>
      </c>
    </row>
    <row r="737" spans="1:11" x14ac:dyDescent="0.2">
      <c r="A737" s="1" t="s">
        <v>3109</v>
      </c>
      <c r="B737" s="1" t="s">
        <v>3110</v>
      </c>
      <c r="C737" s="2" t="str">
        <f t="shared" si="506"/>
        <v>เชียงใหม่</v>
      </c>
      <c r="D737" s="1" t="s">
        <v>3111</v>
      </c>
      <c r="E737" s="1" t="s">
        <v>22</v>
      </c>
      <c r="F737" s="1" t="s">
        <v>3112</v>
      </c>
      <c r="G737" s="2" t="str">
        <f t="shared" ref="G737:H737" si="560">HYPERLINK("https://www.google.com/url?q=http%3A%2F%2Fnull", "")</f>
        <v/>
      </c>
      <c r="H737" s="2" t="str">
        <f t="shared" si="560"/>
        <v/>
      </c>
      <c r="I737" s="1" t="s">
        <v>243</v>
      </c>
      <c r="J737" s="1" t="s">
        <v>3113</v>
      </c>
      <c r="K737" s="1" t="s">
        <v>18</v>
      </c>
    </row>
    <row r="738" spans="1:11" x14ac:dyDescent="0.2">
      <c r="A738" s="1" t="s">
        <v>3114</v>
      </c>
      <c r="B738" s="1" t="s">
        <v>3115</v>
      </c>
      <c r="C738" s="2" t="str">
        <f t="shared" si="506"/>
        <v>เชียงใหม่</v>
      </c>
      <c r="D738" s="1" t="s">
        <v>3111</v>
      </c>
      <c r="E738" s="1" t="s">
        <v>22</v>
      </c>
      <c r="F738" s="1" t="s">
        <v>3112</v>
      </c>
      <c r="G738" s="2" t="str">
        <f t="shared" ref="G738:H738" si="561">HYPERLINK("https://www.google.com/url?q=http%3A%2F%2Fnull", "")</f>
        <v/>
      </c>
      <c r="H738" s="2" t="str">
        <f t="shared" si="561"/>
        <v/>
      </c>
      <c r="I738" s="1" t="s">
        <v>243</v>
      </c>
      <c r="J738" s="1" t="s">
        <v>3116</v>
      </c>
      <c r="K738" s="1" t="s">
        <v>18</v>
      </c>
    </row>
    <row r="739" spans="1:11" x14ac:dyDescent="0.2">
      <c r="A739" s="1" t="s">
        <v>3117</v>
      </c>
      <c r="B739" s="1" t="s">
        <v>3118</v>
      </c>
      <c r="C739" s="2" t="str">
        <f t="shared" si="506"/>
        <v>เชียงใหม่</v>
      </c>
      <c r="D739" s="1" t="s">
        <v>2925</v>
      </c>
      <c r="E739" s="1" t="s">
        <v>559</v>
      </c>
      <c r="F739" s="1" t="s">
        <v>3119</v>
      </c>
      <c r="G739" s="2" t="str">
        <f t="shared" ref="G739:H739" si="562">HYPERLINK("https://www.google.com/url?q=http%3A%2F%2Fnull", "")</f>
        <v/>
      </c>
      <c r="H739" s="2" t="str">
        <f t="shared" si="562"/>
        <v/>
      </c>
      <c r="I739" s="1" t="s">
        <v>205</v>
      </c>
      <c r="J739" s="1" t="s">
        <v>3120</v>
      </c>
      <c r="K739" s="1" t="s">
        <v>18</v>
      </c>
    </row>
    <row r="740" spans="1:11" x14ac:dyDescent="0.2">
      <c r="A740" s="1" t="s">
        <v>3121</v>
      </c>
      <c r="B740" s="1" t="s">
        <v>3122</v>
      </c>
      <c r="C740" s="2" t="str">
        <f t="shared" si="506"/>
        <v>เชียงใหม่</v>
      </c>
      <c r="D740" s="1" t="s">
        <v>2965</v>
      </c>
      <c r="E740" s="1" t="s">
        <v>3041</v>
      </c>
      <c r="F740" s="1" t="s">
        <v>3123</v>
      </c>
      <c r="G740" s="2" t="str">
        <f t="shared" ref="G740:H740" si="563">HYPERLINK("https://www.google.com/url?q=http%3A%2F%2Fnull", "")</f>
        <v/>
      </c>
      <c r="H740" s="2" t="str">
        <f t="shared" si="563"/>
        <v/>
      </c>
      <c r="I740" s="1" t="s">
        <v>243</v>
      </c>
      <c r="J740" s="1" t="s">
        <v>3124</v>
      </c>
      <c r="K740" s="1" t="s">
        <v>18</v>
      </c>
    </row>
    <row r="741" spans="1:11" x14ac:dyDescent="0.2">
      <c r="A741" s="1" t="s">
        <v>3125</v>
      </c>
      <c r="B741" s="1" t="s">
        <v>3126</v>
      </c>
      <c r="C741" s="2" t="str">
        <f t="shared" si="506"/>
        <v>เชียงใหม่</v>
      </c>
      <c r="D741" s="1" t="s">
        <v>2965</v>
      </c>
      <c r="E741" s="1" t="s">
        <v>559</v>
      </c>
      <c r="F741" s="1" t="s">
        <v>3123</v>
      </c>
      <c r="G741" s="2" t="str">
        <f t="shared" ref="G741:H741" si="564">HYPERLINK("https://www.google.com/url?q=http%3A%2F%2Fnull", "")</f>
        <v/>
      </c>
      <c r="H741" s="2" t="str">
        <f t="shared" si="564"/>
        <v/>
      </c>
      <c r="I741" s="1" t="s">
        <v>205</v>
      </c>
      <c r="J741" s="1" t="s">
        <v>3127</v>
      </c>
      <c r="K741" s="1" t="s">
        <v>18</v>
      </c>
    </row>
    <row r="742" spans="1:11" x14ac:dyDescent="0.2">
      <c r="A742" s="1" t="s">
        <v>3128</v>
      </c>
      <c r="B742" s="1" t="s">
        <v>3129</v>
      </c>
      <c r="C742" s="2" t="str">
        <f t="shared" si="506"/>
        <v>เชียงใหม่</v>
      </c>
      <c r="D742" s="1" t="s">
        <v>2965</v>
      </c>
      <c r="E742" s="1" t="s">
        <v>22</v>
      </c>
      <c r="F742" s="1" t="s">
        <v>3123</v>
      </c>
      <c r="G742" s="2" t="str">
        <f t="shared" ref="G742:H742" si="565">HYPERLINK("https://www.google.com/url?q=http%3A%2F%2Fnull", "")</f>
        <v/>
      </c>
      <c r="H742" s="2" t="str">
        <f t="shared" si="565"/>
        <v/>
      </c>
      <c r="I742" s="1" t="s">
        <v>243</v>
      </c>
      <c r="J742" s="1" t="s">
        <v>3130</v>
      </c>
      <c r="K742" s="1" t="s">
        <v>18</v>
      </c>
    </row>
    <row r="743" spans="1:11" x14ac:dyDescent="0.2">
      <c r="A743" s="1" t="s">
        <v>3131</v>
      </c>
      <c r="B743" s="1" t="s">
        <v>3132</v>
      </c>
      <c r="C743" s="2" t="str">
        <f t="shared" si="506"/>
        <v>เชียงใหม่</v>
      </c>
      <c r="D743" s="1" t="s">
        <v>3133</v>
      </c>
      <c r="E743" s="1" t="s">
        <v>22</v>
      </c>
      <c r="F743" s="1" t="s">
        <v>3134</v>
      </c>
      <c r="G743" s="2" t="str">
        <f t="shared" ref="G743:H743" si="566">HYPERLINK("https://www.google.com/url?q=http%3A%2F%2Fnull", "")</f>
        <v/>
      </c>
      <c r="H743" s="2" t="str">
        <f t="shared" si="566"/>
        <v/>
      </c>
      <c r="I743" s="1" t="s">
        <v>243</v>
      </c>
      <c r="J743" s="1" t="s">
        <v>3135</v>
      </c>
      <c r="K743" s="1" t="s">
        <v>18</v>
      </c>
    </row>
    <row r="744" spans="1:11" x14ac:dyDescent="0.2">
      <c r="A744" s="1" t="s">
        <v>3136</v>
      </c>
      <c r="B744" s="1" t="s">
        <v>3137</v>
      </c>
      <c r="C744" s="2" t="str">
        <f t="shared" si="506"/>
        <v>เชียงใหม่</v>
      </c>
      <c r="D744" s="1" t="s">
        <v>2952</v>
      </c>
      <c r="E744" s="1" t="s">
        <v>559</v>
      </c>
      <c r="F744" s="1" t="s">
        <v>3138</v>
      </c>
      <c r="G744" s="2" t="str">
        <f t="shared" ref="G744:H744" si="567">HYPERLINK("https://www.google.com/url?q=http%3A%2F%2Fnull", "")</f>
        <v/>
      </c>
      <c r="H744" s="2" t="str">
        <f t="shared" si="567"/>
        <v/>
      </c>
      <c r="I744" s="1" t="s">
        <v>243</v>
      </c>
      <c r="J744" s="1" t="s">
        <v>3139</v>
      </c>
      <c r="K744" s="1" t="s">
        <v>18</v>
      </c>
    </row>
    <row r="745" spans="1:11" x14ac:dyDescent="0.2">
      <c r="A745" s="1" t="s">
        <v>3140</v>
      </c>
      <c r="B745" s="1" t="s">
        <v>3141</v>
      </c>
      <c r="C745" s="2" t="str">
        <f t="shared" si="506"/>
        <v>เชียงใหม่</v>
      </c>
      <c r="D745" s="1" t="s">
        <v>2929</v>
      </c>
      <c r="E745" s="1" t="s">
        <v>22</v>
      </c>
      <c r="F745" s="1" t="s">
        <v>3138</v>
      </c>
      <c r="G745" s="2" t="str">
        <f t="shared" ref="G745:H745" si="568">HYPERLINK("https://www.google.com/url?q=http%3A%2F%2Fnull", "")</f>
        <v/>
      </c>
      <c r="H745" s="2" t="str">
        <f t="shared" si="568"/>
        <v/>
      </c>
      <c r="I745" s="1" t="s">
        <v>243</v>
      </c>
      <c r="J745" s="1" t="s">
        <v>47</v>
      </c>
      <c r="K745" s="1" t="s">
        <v>18</v>
      </c>
    </row>
    <row r="746" spans="1:11" x14ac:dyDescent="0.2">
      <c r="A746" s="1" t="s">
        <v>3142</v>
      </c>
      <c r="B746" s="1" t="s">
        <v>3143</v>
      </c>
      <c r="C746" s="2" t="str">
        <f t="shared" si="506"/>
        <v>เชียงใหม่</v>
      </c>
      <c r="D746" s="1" t="s">
        <v>2948</v>
      </c>
      <c r="E746" s="1" t="s">
        <v>559</v>
      </c>
      <c r="F746" s="1" t="s">
        <v>3144</v>
      </c>
      <c r="G746" s="2" t="str">
        <f t="shared" ref="G746:H746" si="569">HYPERLINK("https://www.google.com/url?q=http%3A%2F%2Fnull", "")</f>
        <v/>
      </c>
      <c r="H746" s="2" t="str">
        <f t="shared" si="569"/>
        <v/>
      </c>
      <c r="I746" s="1" t="s">
        <v>3145</v>
      </c>
      <c r="J746" s="1" t="s">
        <v>3146</v>
      </c>
      <c r="K746" s="1" t="s">
        <v>18</v>
      </c>
    </row>
    <row r="747" spans="1:11" x14ac:dyDescent="0.2">
      <c r="A747" s="1" t="s">
        <v>3147</v>
      </c>
      <c r="B747" s="1" t="s">
        <v>3148</v>
      </c>
      <c r="C747" s="2" t="str">
        <f t="shared" si="506"/>
        <v>เชียงใหม่</v>
      </c>
      <c r="D747" s="1" t="s">
        <v>2948</v>
      </c>
      <c r="E747" s="1" t="s">
        <v>22</v>
      </c>
      <c r="F747" s="1" t="s">
        <v>3144</v>
      </c>
      <c r="G747" s="2" t="str">
        <f t="shared" ref="G747:H747" si="570">HYPERLINK("https://www.google.com/url?q=http%3A%2F%2Fnull", "")</f>
        <v/>
      </c>
      <c r="H747" s="2" t="str">
        <f t="shared" si="570"/>
        <v/>
      </c>
      <c r="I747" s="1" t="s">
        <v>243</v>
      </c>
      <c r="J747" s="1" t="s">
        <v>3146</v>
      </c>
      <c r="K747" s="1" t="s">
        <v>18</v>
      </c>
    </row>
    <row r="748" spans="1:11" x14ac:dyDescent="0.2">
      <c r="A748" s="1" t="s">
        <v>3149</v>
      </c>
      <c r="B748" s="1" t="s">
        <v>3150</v>
      </c>
      <c r="C748" s="2" t="str">
        <f t="shared" si="506"/>
        <v>เชียงใหม่</v>
      </c>
      <c r="D748" s="1" t="s">
        <v>2929</v>
      </c>
      <c r="E748" s="1" t="s">
        <v>559</v>
      </c>
      <c r="F748" s="1" t="s">
        <v>3151</v>
      </c>
      <c r="G748" s="2" t="str">
        <f t="shared" ref="G748:H748" si="571">HYPERLINK("https://www.google.com/url?q=http%3A%2F%2Fnull", "")</f>
        <v/>
      </c>
      <c r="H748" s="2" t="str">
        <f t="shared" si="571"/>
        <v/>
      </c>
      <c r="I748" s="1" t="s">
        <v>2999</v>
      </c>
      <c r="J748" s="1" t="s">
        <v>3152</v>
      </c>
      <c r="K748" s="1" t="s">
        <v>18</v>
      </c>
    </row>
    <row r="749" spans="1:11" x14ac:dyDescent="0.2">
      <c r="A749" s="1" t="s">
        <v>3153</v>
      </c>
      <c r="B749" s="1" t="s">
        <v>3154</v>
      </c>
      <c r="C749" s="2" t="str">
        <f t="shared" si="506"/>
        <v>เชียงใหม่</v>
      </c>
      <c r="D749" s="1" t="s">
        <v>2929</v>
      </c>
      <c r="E749" s="1" t="s">
        <v>22</v>
      </c>
      <c r="F749" s="1" t="s">
        <v>3151</v>
      </c>
      <c r="G749" s="2" t="str">
        <f t="shared" ref="G749:H749" si="572">HYPERLINK("https://www.google.com/url?q=http%3A%2F%2Fnull", "")</f>
        <v/>
      </c>
      <c r="H749" s="2" t="str">
        <f t="shared" si="572"/>
        <v/>
      </c>
      <c r="I749" s="1" t="s">
        <v>205</v>
      </c>
      <c r="J749" s="1" t="s">
        <v>175</v>
      </c>
      <c r="K749" s="1" t="s">
        <v>18</v>
      </c>
    </row>
    <row r="750" spans="1:11" x14ac:dyDescent="0.2">
      <c r="A750" s="1" t="s">
        <v>3155</v>
      </c>
      <c r="B750" s="1" t="s">
        <v>3156</v>
      </c>
      <c r="C750" s="2" t="str">
        <f t="shared" si="506"/>
        <v>เชียงใหม่</v>
      </c>
      <c r="D750" s="1" t="s">
        <v>2929</v>
      </c>
      <c r="E750" s="1" t="s">
        <v>559</v>
      </c>
      <c r="F750" s="1" t="s">
        <v>3157</v>
      </c>
      <c r="G750" s="2" t="str">
        <f t="shared" ref="G750:H750" si="573">HYPERLINK("https://www.google.com/url?q=http%3A%2F%2Fnull", "")</f>
        <v/>
      </c>
      <c r="H750" s="2" t="str">
        <f t="shared" si="573"/>
        <v/>
      </c>
      <c r="I750" s="1" t="s">
        <v>2999</v>
      </c>
      <c r="J750" s="1" t="s">
        <v>3158</v>
      </c>
      <c r="K750" s="1" t="s">
        <v>18</v>
      </c>
    </row>
    <row r="751" spans="1:11" x14ac:dyDescent="0.2">
      <c r="A751" s="1" t="s">
        <v>3159</v>
      </c>
      <c r="B751" s="1" t="s">
        <v>3160</v>
      </c>
      <c r="C751" s="2" t="str">
        <f t="shared" si="506"/>
        <v>เชียงใหม่</v>
      </c>
      <c r="D751" s="1" t="s">
        <v>2929</v>
      </c>
      <c r="E751" s="1" t="s">
        <v>22</v>
      </c>
      <c r="F751" s="1" t="s">
        <v>3161</v>
      </c>
      <c r="G751" s="2" t="str">
        <f t="shared" ref="G751:H751" si="574">HYPERLINK("https://www.google.com/url?q=http%3A%2F%2Fnull", "")</f>
        <v/>
      </c>
      <c r="H751" s="2" t="str">
        <f t="shared" si="574"/>
        <v/>
      </c>
      <c r="I751" s="1" t="s">
        <v>243</v>
      </c>
      <c r="J751" s="1" t="s">
        <v>3162</v>
      </c>
      <c r="K751" s="1" t="s">
        <v>18</v>
      </c>
    </row>
    <row r="752" spans="1:11" x14ac:dyDescent="0.2">
      <c r="A752" s="1" t="s">
        <v>3163</v>
      </c>
      <c r="B752" s="1" t="s">
        <v>3164</v>
      </c>
      <c r="C752" s="2" t="str">
        <f t="shared" si="506"/>
        <v>เชียงใหม่</v>
      </c>
      <c r="D752" s="1" t="s">
        <v>2929</v>
      </c>
      <c r="E752" s="1" t="s">
        <v>559</v>
      </c>
      <c r="F752" s="1" t="s">
        <v>3165</v>
      </c>
      <c r="G752" s="2" t="str">
        <f t="shared" ref="G752:H752" si="575">HYPERLINK("https://www.google.com/url?q=http%3A%2F%2Fnull", "")</f>
        <v/>
      </c>
      <c r="H752" s="2" t="str">
        <f t="shared" si="575"/>
        <v/>
      </c>
      <c r="I752" s="1" t="s">
        <v>3145</v>
      </c>
      <c r="J752" s="1" t="s">
        <v>47</v>
      </c>
      <c r="K752" s="1" t="s">
        <v>18</v>
      </c>
    </row>
    <row r="753" spans="1:11" x14ac:dyDescent="0.2">
      <c r="A753" s="1" t="s">
        <v>3166</v>
      </c>
      <c r="B753" s="1" t="s">
        <v>3167</v>
      </c>
      <c r="C753" s="2" t="str">
        <f t="shared" si="506"/>
        <v>เชียงใหม่</v>
      </c>
      <c r="D753" s="1" t="s">
        <v>3111</v>
      </c>
      <c r="E753" s="1" t="s">
        <v>22</v>
      </c>
      <c r="F753" s="1" t="s">
        <v>3168</v>
      </c>
      <c r="G753" s="2" t="str">
        <f t="shared" ref="G753:H753" si="576">HYPERLINK("https://www.google.com/url?q=http%3A%2F%2Fnull", "")</f>
        <v/>
      </c>
      <c r="H753" s="2" t="str">
        <f t="shared" si="576"/>
        <v/>
      </c>
      <c r="I753" s="1" t="s">
        <v>3169</v>
      </c>
      <c r="J753" s="1" t="s">
        <v>273</v>
      </c>
      <c r="K753" s="1" t="s">
        <v>3170</v>
      </c>
    </row>
    <row r="754" spans="1:11" x14ac:dyDescent="0.2">
      <c r="A754" s="1" t="s">
        <v>3171</v>
      </c>
      <c r="B754" s="1" t="s">
        <v>3172</v>
      </c>
      <c r="C754" s="2" t="str">
        <f t="shared" si="506"/>
        <v>เชียงใหม่</v>
      </c>
      <c r="D754" s="1" t="s">
        <v>3111</v>
      </c>
      <c r="E754" s="1" t="s">
        <v>22</v>
      </c>
      <c r="F754" s="1" t="s">
        <v>3173</v>
      </c>
      <c r="G754" s="2" t="str">
        <f t="shared" ref="G754:H754" si="577">HYPERLINK("https://www.google.com/url?q=http%3A%2F%2Fnull", "")</f>
        <v/>
      </c>
      <c r="H754" s="2" t="str">
        <f t="shared" si="577"/>
        <v/>
      </c>
      <c r="I754" s="1" t="s">
        <v>205</v>
      </c>
      <c r="J754" s="1" t="s">
        <v>47</v>
      </c>
      <c r="K754" s="1" t="s">
        <v>18</v>
      </c>
    </row>
    <row r="755" spans="1:11" x14ac:dyDescent="0.2">
      <c r="A755" s="1" t="s">
        <v>3174</v>
      </c>
      <c r="B755" s="1" t="s">
        <v>3175</v>
      </c>
      <c r="C755" s="2" t="str">
        <f t="shared" si="506"/>
        <v>เชียงใหม่</v>
      </c>
      <c r="D755" s="1" t="s">
        <v>2929</v>
      </c>
      <c r="E755" s="1" t="s">
        <v>559</v>
      </c>
      <c r="F755" s="1" t="s">
        <v>3176</v>
      </c>
      <c r="G755" s="2" t="str">
        <f t="shared" ref="G755:H755" si="578">HYPERLINK("https://www.google.com/url?q=http%3A%2F%2Fnull", "")</f>
        <v/>
      </c>
      <c r="H755" s="2" t="str">
        <f t="shared" si="578"/>
        <v/>
      </c>
      <c r="I755" s="1" t="s">
        <v>233</v>
      </c>
      <c r="J755" s="1" t="s">
        <v>3177</v>
      </c>
      <c r="K755" s="1" t="s">
        <v>18</v>
      </c>
    </row>
    <row r="756" spans="1:11" x14ac:dyDescent="0.2">
      <c r="A756" s="1" t="s">
        <v>3178</v>
      </c>
      <c r="B756" s="1" t="s">
        <v>3179</v>
      </c>
      <c r="C756" s="2" t="str">
        <f t="shared" si="506"/>
        <v>เชียงใหม่</v>
      </c>
      <c r="D756" s="1" t="s">
        <v>2929</v>
      </c>
      <c r="E756" s="1" t="s">
        <v>559</v>
      </c>
      <c r="F756" s="1" t="s">
        <v>3180</v>
      </c>
      <c r="G756" s="2" t="str">
        <f t="shared" ref="G756:H756" si="579">HYPERLINK("https://www.google.com/url?q=http%3A%2F%2Fnull", "")</f>
        <v/>
      </c>
      <c r="H756" s="2" t="str">
        <f t="shared" si="579"/>
        <v/>
      </c>
      <c r="I756" s="1" t="s">
        <v>3145</v>
      </c>
      <c r="J756" s="1" t="s">
        <v>47</v>
      </c>
      <c r="K756" s="1" t="s">
        <v>18</v>
      </c>
    </row>
    <row r="757" spans="1:11" x14ac:dyDescent="0.2">
      <c r="A757" s="1" t="s">
        <v>3181</v>
      </c>
      <c r="B757" s="1" t="s">
        <v>3182</v>
      </c>
      <c r="C757" s="2" t="str">
        <f t="shared" si="506"/>
        <v>เชียงใหม่</v>
      </c>
      <c r="D757" s="1" t="s">
        <v>2952</v>
      </c>
      <c r="E757" s="1" t="s">
        <v>559</v>
      </c>
      <c r="F757" s="1" t="s">
        <v>3183</v>
      </c>
      <c r="G757" s="2" t="str">
        <f t="shared" ref="G757:H757" si="580">HYPERLINK("https://www.google.com/url?q=http%3A%2F%2Fnull", "")</f>
        <v/>
      </c>
      <c r="H757" s="2" t="str">
        <f t="shared" si="580"/>
        <v/>
      </c>
      <c r="I757" s="1" t="s">
        <v>243</v>
      </c>
      <c r="J757" s="1" t="s">
        <v>3184</v>
      </c>
      <c r="K757" s="1" t="s">
        <v>18</v>
      </c>
    </row>
    <row r="758" spans="1:11" x14ac:dyDescent="0.2">
      <c r="A758" s="1" t="s">
        <v>3185</v>
      </c>
      <c r="B758" s="1" t="s">
        <v>3186</v>
      </c>
      <c r="C758" s="2" t="str">
        <f t="shared" si="506"/>
        <v>เชียงใหม่</v>
      </c>
      <c r="D758" s="1" t="s">
        <v>3111</v>
      </c>
      <c r="E758" s="1" t="s">
        <v>22</v>
      </c>
      <c r="F758" s="1" t="s">
        <v>3187</v>
      </c>
      <c r="G758" s="2" t="str">
        <f t="shared" ref="G758:H758" si="581">HYPERLINK("https://www.google.com/url?q=http%3A%2F%2Fnull", "")</f>
        <v/>
      </c>
      <c r="H758" s="2" t="str">
        <f t="shared" si="581"/>
        <v/>
      </c>
      <c r="I758" s="1" t="s">
        <v>243</v>
      </c>
      <c r="J758" s="1" t="s">
        <v>47</v>
      </c>
      <c r="K758" s="1" t="s">
        <v>18</v>
      </c>
    </row>
    <row r="759" spans="1:11" x14ac:dyDescent="0.2">
      <c r="A759" s="1" t="s">
        <v>3188</v>
      </c>
      <c r="B759" s="1" t="s">
        <v>3189</v>
      </c>
      <c r="C759" s="2" t="str">
        <f t="shared" si="506"/>
        <v>เชียงใหม่</v>
      </c>
      <c r="D759" s="1" t="s">
        <v>3111</v>
      </c>
      <c r="E759" s="1" t="s">
        <v>22</v>
      </c>
      <c r="F759" s="1" t="s">
        <v>3187</v>
      </c>
      <c r="G759" s="2" t="str">
        <f t="shared" ref="G759:H759" si="582">HYPERLINK("https://www.google.com/url?q=http%3A%2F%2Fnull", "")</f>
        <v/>
      </c>
      <c r="H759" s="2" t="str">
        <f t="shared" si="582"/>
        <v/>
      </c>
      <c r="I759" s="1" t="s">
        <v>243</v>
      </c>
      <c r="J759" s="1" t="s">
        <v>47</v>
      </c>
      <c r="K759" s="1" t="s">
        <v>18</v>
      </c>
    </row>
    <row r="760" spans="1:11" x14ac:dyDescent="0.2">
      <c r="A760" s="1" t="s">
        <v>3190</v>
      </c>
      <c r="B760" s="1" t="s">
        <v>3191</v>
      </c>
      <c r="C760" s="2" t="str">
        <f t="shared" si="506"/>
        <v>เชียงใหม่</v>
      </c>
      <c r="D760" s="1" t="s">
        <v>2952</v>
      </c>
      <c r="E760" s="1" t="s">
        <v>559</v>
      </c>
      <c r="F760" s="1" t="s">
        <v>3187</v>
      </c>
      <c r="G760" s="2" t="str">
        <f t="shared" ref="G760:H760" si="583">HYPERLINK("https://www.google.com/url?q=http%3A%2F%2Fnull", "")</f>
        <v/>
      </c>
      <c r="H760" s="2" t="str">
        <f t="shared" si="583"/>
        <v/>
      </c>
      <c r="I760" s="1" t="s">
        <v>243</v>
      </c>
      <c r="J760" s="1" t="s">
        <v>3192</v>
      </c>
      <c r="K760" s="1" t="s">
        <v>18</v>
      </c>
    </row>
    <row r="761" spans="1:11" x14ac:dyDescent="0.2">
      <c r="A761" s="1" t="s">
        <v>3193</v>
      </c>
      <c r="B761" s="1" t="s">
        <v>3194</v>
      </c>
      <c r="C761" s="2" t="str">
        <f t="shared" si="506"/>
        <v>เชียงใหม่</v>
      </c>
      <c r="D761" s="1" t="s">
        <v>2948</v>
      </c>
      <c r="E761" s="1" t="s">
        <v>559</v>
      </c>
      <c r="F761" s="1" t="s">
        <v>3195</v>
      </c>
      <c r="G761" s="2" t="str">
        <f t="shared" ref="G761:H761" si="584">HYPERLINK("https://www.google.com/url?q=http%3A%2F%2Fnull", "")</f>
        <v/>
      </c>
      <c r="H761" s="2" t="str">
        <f t="shared" si="584"/>
        <v/>
      </c>
      <c r="I761" s="1" t="s">
        <v>3145</v>
      </c>
      <c r="J761" s="1" t="s">
        <v>3196</v>
      </c>
      <c r="K761" s="1" t="s">
        <v>18</v>
      </c>
    </row>
    <row r="762" spans="1:11" x14ac:dyDescent="0.2">
      <c r="A762" s="1" t="s">
        <v>3197</v>
      </c>
      <c r="B762" s="1" t="s">
        <v>3198</v>
      </c>
      <c r="C762" s="2" t="str">
        <f t="shared" si="506"/>
        <v>เชียงใหม่</v>
      </c>
      <c r="D762" s="1" t="s">
        <v>2948</v>
      </c>
      <c r="E762" s="1" t="s">
        <v>559</v>
      </c>
      <c r="F762" s="1" t="s">
        <v>3195</v>
      </c>
      <c r="G762" s="2" t="str">
        <f t="shared" ref="G762:H762" si="585">HYPERLINK("https://www.google.com/url?q=http%3A%2F%2Fnull", "")</f>
        <v/>
      </c>
      <c r="H762" s="2" t="str">
        <f t="shared" si="585"/>
        <v/>
      </c>
      <c r="I762" s="1" t="s">
        <v>104</v>
      </c>
      <c r="J762" s="1" t="s">
        <v>3199</v>
      </c>
      <c r="K762" s="1" t="s">
        <v>18</v>
      </c>
    </row>
    <row r="763" spans="1:11" x14ac:dyDescent="0.2">
      <c r="A763" s="1" t="s">
        <v>3200</v>
      </c>
      <c r="B763" s="1" t="s">
        <v>3201</v>
      </c>
      <c r="C763" s="2" t="str">
        <f t="shared" si="506"/>
        <v>เชียงใหม่</v>
      </c>
      <c r="D763" s="1" t="s">
        <v>2978</v>
      </c>
      <c r="E763" s="1" t="s">
        <v>22</v>
      </c>
      <c r="F763" s="1" t="s">
        <v>3202</v>
      </c>
      <c r="G763" s="2" t="str">
        <f t="shared" ref="G763:H763" si="586">HYPERLINK("https://www.google.com/url?q=http%3A%2F%2Fnull", "")</f>
        <v/>
      </c>
      <c r="H763" s="2" t="str">
        <f t="shared" si="586"/>
        <v/>
      </c>
      <c r="I763" s="1" t="s">
        <v>243</v>
      </c>
      <c r="J763" s="1" t="s">
        <v>291</v>
      </c>
      <c r="K763" s="1" t="s">
        <v>18</v>
      </c>
    </row>
    <row r="764" spans="1:11" x14ac:dyDescent="0.2">
      <c r="A764" s="1" t="s">
        <v>3203</v>
      </c>
      <c r="B764" s="1" t="s">
        <v>3204</v>
      </c>
      <c r="C764" s="2" t="str">
        <f t="shared" si="506"/>
        <v>เชียงใหม่</v>
      </c>
      <c r="D764" s="1" t="s">
        <v>2978</v>
      </c>
      <c r="E764" s="1" t="s">
        <v>559</v>
      </c>
      <c r="F764" s="1" t="s">
        <v>3205</v>
      </c>
      <c r="G764" s="2" t="str">
        <f t="shared" ref="G764:H764" si="587">HYPERLINK("https://www.google.com/url?q=http%3A%2F%2Fnull", "")</f>
        <v/>
      </c>
      <c r="H764" s="2" t="str">
        <f t="shared" si="587"/>
        <v/>
      </c>
      <c r="I764" s="1" t="s">
        <v>243</v>
      </c>
      <c r="J764" s="1" t="s">
        <v>3206</v>
      </c>
      <c r="K764" s="1" t="s">
        <v>3207</v>
      </c>
    </row>
    <row r="765" spans="1:11" x14ac:dyDescent="0.2">
      <c r="A765" s="1" t="s">
        <v>3208</v>
      </c>
      <c r="B765" s="1" t="s">
        <v>3209</v>
      </c>
      <c r="C765" s="2" t="str">
        <f t="shared" si="506"/>
        <v>เชียงใหม่</v>
      </c>
      <c r="D765" s="1" t="s">
        <v>3133</v>
      </c>
      <c r="E765" s="1" t="s">
        <v>22</v>
      </c>
      <c r="F765" s="1" t="s">
        <v>3210</v>
      </c>
      <c r="G765" s="2" t="str">
        <f t="shared" ref="G765:H765" si="588">HYPERLINK("https://www.google.com/url?q=http%3A%2F%2Fnull", "")</f>
        <v/>
      </c>
      <c r="H765" s="2" t="str">
        <f t="shared" si="588"/>
        <v/>
      </c>
      <c r="I765" s="1" t="s">
        <v>205</v>
      </c>
      <c r="J765" s="1" t="s">
        <v>3211</v>
      </c>
      <c r="K765" s="1" t="s">
        <v>18</v>
      </c>
    </row>
    <row r="766" spans="1:11" x14ac:dyDescent="0.2">
      <c r="A766" s="1" t="s">
        <v>3212</v>
      </c>
      <c r="B766" s="1" t="s">
        <v>3213</v>
      </c>
      <c r="C766" s="2" t="str">
        <f t="shared" si="506"/>
        <v>เชียงใหม่</v>
      </c>
      <c r="D766" s="1" t="s">
        <v>3133</v>
      </c>
      <c r="E766" s="1" t="s">
        <v>22</v>
      </c>
      <c r="F766" s="1" t="s">
        <v>3214</v>
      </c>
      <c r="G766" s="2" t="str">
        <f t="shared" ref="G766:H766" si="589">HYPERLINK("https://www.google.com/url?q=http%3A%2F%2Fnull", "")</f>
        <v/>
      </c>
      <c r="H766" s="2" t="str">
        <f t="shared" si="589"/>
        <v/>
      </c>
      <c r="I766" s="1" t="s">
        <v>3215</v>
      </c>
      <c r="J766" s="1" t="s">
        <v>47</v>
      </c>
      <c r="K766" s="1" t="s">
        <v>18</v>
      </c>
    </row>
    <row r="767" spans="1:11" x14ac:dyDescent="0.2">
      <c r="A767" s="1" t="s">
        <v>3216</v>
      </c>
      <c r="B767" s="1" t="s">
        <v>3217</v>
      </c>
      <c r="C767" s="2" t="str">
        <f t="shared" si="506"/>
        <v>เชียงใหม่</v>
      </c>
      <c r="D767" s="1" t="s">
        <v>3111</v>
      </c>
      <c r="E767" s="1" t="s">
        <v>22</v>
      </c>
      <c r="F767" s="1" t="s">
        <v>3218</v>
      </c>
      <c r="G767" s="2" t="str">
        <f t="shared" ref="G767:H767" si="590">HYPERLINK("https://www.google.com/url?q=http%3A%2F%2Fnull", "")</f>
        <v/>
      </c>
      <c r="H767" s="2" t="str">
        <f t="shared" si="590"/>
        <v/>
      </c>
      <c r="I767" s="1" t="s">
        <v>3219</v>
      </c>
      <c r="J767" s="1" t="s">
        <v>47</v>
      </c>
      <c r="K767" s="1" t="s">
        <v>18</v>
      </c>
    </row>
    <row r="768" spans="1:11" x14ac:dyDescent="0.2">
      <c r="A768" s="1" t="s">
        <v>3220</v>
      </c>
      <c r="B768" s="1" t="s">
        <v>3221</v>
      </c>
      <c r="C768" s="2" t="str">
        <f t="shared" si="506"/>
        <v>เชียงใหม่</v>
      </c>
      <c r="D768" s="1" t="s">
        <v>3133</v>
      </c>
      <c r="E768" s="1" t="s">
        <v>22</v>
      </c>
      <c r="F768" s="3" t="s">
        <v>3222</v>
      </c>
      <c r="G768" s="2" t="str">
        <f t="shared" ref="G768:H768" si="591">HYPERLINK("https://www.google.com/url?q=http%3A%2F%2Fnull", "")</f>
        <v/>
      </c>
      <c r="H768" s="2" t="str">
        <f t="shared" si="591"/>
        <v/>
      </c>
      <c r="I768" s="1" t="s">
        <v>3223</v>
      </c>
      <c r="J768" s="1" t="s">
        <v>3224</v>
      </c>
      <c r="K768" s="1" t="s">
        <v>18</v>
      </c>
    </row>
    <row r="769" spans="1:11" x14ac:dyDescent="0.2">
      <c r="A769" s="1" t="s">
        <v>3225</v>
      </c>
      <c r="B769" s="1" t="s">
        <v>3226</v>
      </c>
      <c r="C769" s="2" t="str">
        <f t="shared" si="506"/>
        <v>เชียงใหม่</v>
      </c>
      <c r="D769" s="1" t="s">
        <v>3227</v>
      </c>
      <c r="E769" s="1" t="s">
        <v>22</v>
      </c>
      <c r="F769" s="3" t="s">
        <v>3228</v>
      </c>
      <c r="G769" s="2" t="str">
        <f t="shared" ref="G769:H769" si="592">HYPERLINK("https://www.google.com/url?q=http%3A%2F%2Fnull", "")</f>
        <v/>
      </c>
      <c r="H769" s="2" t="str">
        <f t="shared" si="592"/>
        <v/>
      </c>
      <c r="I769" s="1" t="s">
        <v>3229</v>
      </c>
      <c r="J769" s="1" t="s">
        <v>3230</v>
      </c>
      <c r="K769" s="1" t="s">
        <v>18</v>
      </c>
    </row>
    <row r="770" spans="1:11" x14ac:dyDescent="0.2">
      <c r="A770" s="1" t="s">
        <v>3231</v>
      </c>
      <c r="B770" s="1" t="s">
        <v>3232</v>
      </c>
      <c r="C770" s="2" t="str">
        <f t="shared" si="506"/>
        <v>เชียงใหม่</v>
      </c>
      <c r="D770" s="1" t="s">
        <v>3227</v>
      </c>
      <c r="E770" s="1" t="s">
        <v>559</v>
      </c>
      <c r="F770" s="1" t="s">
        <v>47</v>
      </c>
      <c r="G770" s="2" t="str">
        <f t="shared" ref="G770:H770" si="593">HYPERLINK("https://www.google.com/url?q=http%3A%2F%2Fnull", "")</f>
        <v/>
      </c>
      <c r="H770" s="2" t="str">
        <f t="shared" si="593"/>
        <v/>
      </c>
      <c r="I770" s="1" t="s">
        <v>243</v>
      </c>
      <c r="J770" s="1" t="s">
        <v>47</v>
      </c>
      <c r="K770" s="1" t="s">
        <v>18</v>
      </c>
    </row>
    <row r="771" spans="1:11" x14ac:dyDescent="0.2">
      <c r="A771" s="1" t="s">
        <v>3233</v>
      </c>
      <c r="B771" s="1" t="s">
        <v>3234</v>
      </c>
      <c r="C771" s="2" t="str">
        <f t="shared" si="506"/>
        <v>เชียงใหม่</v>
      </c>
      <c r="D771" s="1" t="s">
        <v>3227</v>
      </c>
      <c r="E771" s="1" t="s">
        <v>559</v>
      </c>
      <c r="F771" s="3" t="s">
        <v>3228</v>
      </c>
      <c r="G771" s="2" t="str">
        <f t="shared" ref="G771:H771" si="594">HYPERLINK("https://www.google.com/url?q=http%3A%2F%2Fnull", "")</f>
        <v/>
      </c>
      <c r="H771" s="2" t="str">
        <f t="shared" si="594"/>
        <v/>
      </c>
      <c r="I771" s="1" t="s">
        <v>243</v>
      </c>
      <c r="J771" s="1" t="s">
        <v>47</v>
      </c>
      <c r="K771" s="1" t="s">
        <v>18</v>
      </c>
    </row>
    <row r="772" spans="1:11" x14ac:dyDescent="0.2">
      <c r="A772" s="1" t="s">
        <v>3235</v>
      </c>
      <c r="B772" s="1" t="s">
        <v>3236</v>
      </c>
      <c r="C772" s="2" t="str">
        <f t="shared" si="506"/>
        <v>เชียงใหม่</v>
      </c>
      <c r="D772" s="1" t="s">
        <v>3227</v>
      </c>
      <c r="E772" s="1" t="s">
        <v>22</v>
      </c>
      <c r="F772" s="1" t="s">
        <v>3237</v>
      </c>
      <c r="G772" s="2" t="str">
        <f t="shared" ref="G772:H772" si="595">HYPERLINK("https://www.google.com/url?q=http%3A%2F%2Fnull", "")</f>
        <v/>
      </c>
      <c r="H772" s="2" t="str">
        <f t="shared" si="595"/>
        <v/>
      </c>
      <c r="I772" s="1" t="s">
        <v>205</v>
      </c>
      <c r="J772" s="1" t="s">
        <v>3238</v>
      </c>
      <c r="K772" s="1" t="s">
        <v>18</v>
      </c>
    </row>
    <row r="773" spans="1:11" x14ac:dyDescent="0.2">
      <c r="A773" s="1" t="s">
        <v>3239</v>
      </c>
      <c r="B773" s="1" t="s">
        <v>3240</v>
      </c>
      <c r="C773" s="2" t="str">
        <f t="shared" si="506"/>
        <v>เชียงใหม่</v>
      </c>
      <c r="D773" s="1" t="s">
        <v>3227</v>
      </c>
      <c r="E773" s="1" t="s">
        <v>22</v>
      </c>
      <c r="F773" s="1" t="s">
        <v>3237</v>
      </c>
      <c r="G773" s="2" t="str">
        <f t="shared" ref="G773:H773" si="596">HYPERLINK("https://www.google.com/url?q=http%3A%2F%2Fnull", "")</f>
        <v/>
      </c>
      <c r="H773" s="2" t="str">
        <f t="shared" si="596"/>
        <v/>
      </c>
      <c r="I773" s="1" t="s">
        <v>205</v>
      </c>
      <c r="J773" s="1" t="s">
        <v>3241</v>
      </c>
      <c r="K773" s="1" t="s">
        <v>18</v>
      </c>
    </row>
    <row r="774" spans="1:11" x14ac:dyDescent="0.2">
      <c r="A774" s="1" t="s">
        <v>3242</v>
      </c>
      <c r="B774" s="1" t="s">
        <v>3243</v>
      </c>
      <c r="C774" s="2" t="str">
        <f t="shared" si="506"/>
        <v>เชียงใหม่</v>
      </c>
      <c r="D774" s="1" t="s">
        <v>2952</v>
      </c>
      <c r="E774" s="1" t="s">
        <v>559</v>
      </c>
      <c r="F774" s="3" t="s">
        <v>3244</v>
      </c>
      <c r="G774" s="2" t="str">
        <f t="shared" ref="G774:H774" si="597">HYPERLINK("https://www.google.com/url?q=http%3A%2F%2Fnull", "")</f>
        <v/>
      </c>
      <c r="H774" s="2" t="str">
        <f t="shared" si="597"/>
        <v/>
      </c>
      <c r="I774" s="1" t="s">
        <v>2986</v>
      </c>
      <c r="J774" s="1" t="s">
        <v>3245</v>
      </c>
      <c r="K774" s="1" t="s">
        <v>18</v>
      </c>
    </row>
    <row r="775" spans="1:11" x14ac:dyDescent="0.2">
      <c r="A775" s="1" t="s">
        <v>3246</v>
      </c>
      <c r="B775" s="1" t="s">
        <v>3247</v>
      </c>
      <c r="C775" s="2" t="str">
        <f t="shared" si="506"/>
        <v>เชียงใหม่</v>
      </c>
      <c r="D775" s="1" t="s">
        <v>2952</v>
      </c>
      <c r="E775" s="1" t="s">
        <v>22</v>
      </c>
      <c r="F775" s="3" t="s">
        <v>3244</v>
      </c>
      <c r="G775" s="2" t="str">
        <f t="shared" ref="G775:H775" si="598">HYPERLINK("https://www.google.com/url?q=http%3A%2F%2Fnull", "")</f>
        <v/>
      </c>
      <c r="H775" s="2" t="str">
        <f t="shared" si="598"/>
        <v/>
      </c>
      <c r="I775" s="1" t="s">
        <v>205</v>
      </c>
      <c r="J775" s="1" t="s">
        <v>3248</v>
      </c>
      <c r="K775" s="1" t="s">
        <v>18</v>
      </c>
    </row>
    <row r="776" spans="1:11" x14ac:dyDescent="0.2">
      <c r="A776" s="1" t="s">
        <v>3249</v>
      </c>
      <c r="B776" s="1" t="s">
        <v>3250</v>
      </c>
      <c r="C776" s="2" t="str">
        <f t="shared" si="506"/>
        <v>เชียงใหม่</v>
      </c>
      <c r="D776" s="1" t="s">
        <v>3251</v>
      </c>
      <c r="E776" s="1" t="s">
        <v>22</v>
      </c>
      <c r="F776" s="1" t="s">
        <v>3252</v>
      </c>
      <c r="G776" s="2" t="str">
        <f t="shared" ref="G776:H776" si="599">HYPERLINK("https://www.google.com/url?q=http%3A%2F%2Fnull", "")</f>
        <v/>
      </c>
      <c r="H776" s="2" t="str">
        <f t="shared" si="599"/>
        <v/>
      </c>
      <c r="I776" s="1" t="s">
        <v>243</v>
      </c>
      <c r="J776" s="1" t="s">
        <v>3253</v>
      </c>
      <c r="K776" s="1" t="s">
        <v>18</v>
      </c>
    </row>
    <row r="777" spans="1:11" x14ac:dyDescent="0.2">
      <c r="A777" s="1" t="s">
        <v>3254</v>
      </c>
      <c r="B777" s="1" t="s">
        <v>3255</v>
      </c>
      <c r="C777" s="2" t="str">
        <f t="shared" si="506"/>
        <v>เชียงใหม่</v>
      </c>
      <c r="D777" s="1" t="s">
        <v>3251</v>
      </c>
      <c r="E777" s="1" t="s">
        <v>22</v>
      </c>
      <c r="F777" s="1" t="s">
        <v>3252</v>
      </c>
      <c r="G777" s="2" t="str">
        <f t="shared" ref="G777:H777" si="600">HYPERLINK("https://www.google.com/url?q=http%3A%2F%2Fnull", "")</f>
        <v/>
      </c>
      <c r="H777" s="2" t="str">
        <f t="shared" si="600"/>
        <v/>
      </c>
      <c r="I777" s="1" t="s">
        <v>205</v>
      </c>
      <c r="J777" s="1" t="s">
        <v>3256</v>
      </c>
      <c r="K777" s="1" t="s">
        <v>18</v>
      </c>
    </row>
    <row r="778" spans="1:11" x14ac:dyDescent="0.2">
      <c r="A778" s="1" t="s">
        <v>3257</v>
      </c>
      <c r="B778" s="1" t="s">
        <v>3258</v>
      </c>
      <c r="C778" s="2" t="str">
        <f t="shared" si="506"/>
        <v>เชียงใหม่</v>
      </c>
      <c r="D778" s="1" t="s">
        <v>3251</v>
      </c>
      <c r="E778" s="1" t="s">
        <v>22</v>
      </c>
      <c r="F778" s="1" t="s">
        <v>47</v>
      </c>
      <c r="G778" s="2" t="str">
        <f t="shared" ref="G778:H778" si="601">HYPERLINK("https://www.google.com/url?q=http%3A%2F%2Fnull", "")</f>
        <v/>
      </c>
      <c r="H778" s="2" t="str">
        <f t="shared" si="601"/>
        <v/>
      </c>
      <c r="I778" s="1" t="s">
        <v>243</v>
      </c>
      <c r="J778" s="1" t="s">
        <v>47</v>
      </c>
      <c r="K778" s="1" t="s">
        <v>18</v>
      </c>
    </row>
    <row r="779" spans="1:11" x14ac:dyDescent="0.2">
      <c r="A779" s="1" t="s">
        <v>3259</v>
      </c>
      <c r="B779" s="1" t="s">
        <v>3260</v>
      </c>
      <c r="C779" s="2" t="str">
        <f t="shared" si="506"/>
        <v>เชียงใหม่</v>
      </c>
      <c r="D779" s="1" t="s">
        <v>2952</v>
      </c>
      <c r="E779" s="1" t="s">
        <v>22</v>
      </c>
      <c r="F779" s="1" t="s">
        <v>3252</v>
      </c>
      <c r="G779" s="2" t="str">
        <f t="shared" ref="G779:H779" si="602">HYPERLINK("https://www.google.com/url?q=http%3A%2F%2Fnull", "")</f>
        <v/>
      </c>
      <c r="H779" s="2" t="str">
        <f t="shared" si="602"/>
        <v/>
      </c>
      <c r="I779" s="1" t="s">
        <v>243</v>
      </c>
      <c r="J779" s="1" t="s">
        <v>3261</v>
      </c>
      <c r="K779" s="1" t="s">
        <v>18</v>
      </c>
    </row>
    <row r="780" spans="1:11" x14ac:dyDescent="0.2">
      <c r="A780" s="1" t="s">
        <v>3262</v>
      </c>
      <c r="B780" s="1" t="s">
        <v>3263</v>
      </c>
      <c r="C780" s="2" t="str">
        <f t="shared" si="506"/>
        <v>เชียงใหม่</v>
      </c>
      <c r="D780" s="1" t="s">
        <v>3111</v>
      </c>
      <c r="E780" s="1" t="s">
        <v>22</v>
      </c>
      <c r="F780" s="1" t="s">
        <v>3264</v>
      </c>
      <c r="G780" s="2" t="str">
        <f t="shared" ref="G780:H780" si="603">HYPERLINK("https://www.google.com/url?q=http%3A%2F%2Fnull", "")</f>
        <v/>
      </c>
      <c r="H780" s="2" t="str">
        <f t="shared" si="603"/>
        <v/>
      </c>
      <c r="I780" s="1" t="s">
        <v>3265</v>
      </c>
      <c r="J780" s="1" t="s">
        <v>3266</v>
      </c>
      <c r="K780" s="1" t="s">
        <v>18</v>
      </c>
    </row>
    <row r="781" spans="1:11" x14ac:dyDescent="0.2">
      <c r="A781" s="1" t="s">
        <v>3267</v>
      </c>
      <c r="B781" s="1" t="s">
        <v>3268</v>
      </c>
      <c r="C781" s="2" t="str">
        <f t="shared" si="506"/>
        <v>เชียงใหม่</v>
      </c>
      <c r="D781" s="1" t="s">
        <v>2929</v>
      </c>
      <c r="E781" s="1" t="s">
        <v>22</v>
      </c>
      <c r="F781" s="1" t="s">
        <v>3269</v>
      </c>
      <c r="G781" s="2" t="str">
        <f t="shared" ref="G781:H781" si="604">HYPERLINK("https://www.google.com/url?q=http%3A%2F%2Fnull", "")</f>
        <v/>
      </c>
      <c r="H781" s="2" t="str">
        <f t="shared" si="604"/>
        <v/>
      </c>
      <c r="I781" s="1" t="s">
        <v>243</v>
      </c>
      <c r="J781" s="1" t="s">
        <v>3270</v>
      </c>
      <c r="K781" s="1" t="s">
        <v>18</v>
      </c>
    </row>
    <row r="782" spans="1:11" x14ac:dyDescent="0.2">
      <c r="A782" s="1" t="s">
        <v>3271</v>
      </c>
      <c r="B782" s="1" t="s">
        <v>3272</v>
      </c>
      <c r="C782" s="2" t="str">
        <f t="shared" si="506"/>
        <v>เชียงใหม่</v>
      </c>
      <c r="D782" s="1" t="s">
        <v>2929</v>
      </c>
      <c r="E782" s="1" t="s">
        <v>22</v>
      </c>
      <c r="F782" s="1" t="s">
        <v>3269</v>
      </c>
      <c r="G782" s="2" t="str">
        <f t="shared" ref="G782:H782" si="605">HYPERLINK("https://www.google.com/url?q=http%3A%2F%2Fnull", "")</f>
        <v/>
      </c>
      <c r="H782" s="2" t="str">
        <f t="shared" si="605"/>
        <v/>
      </c>
      <c r="I782" s="1" t="s">
        <v>205</v>
      </c>
      <c r="J782" s="1" t="s">
        <v>3273</v>
      </c>
      <c r="K782" s="1" t="s">
        <v>18</v>
      </c>
    </row>
    <row r="783" spans="1:11" x14ac:dyDescent="0.2">
      <c r="A783" s="1" t="s">
        <v>3274</v>
      </c>
      <c r="B783" s="1" t="s">
        <v>3275</v>
      </c>
      <c r="C783" s="2" t="str">
        <f t="shared" si="506"/>
        <v>เชียงใหม่</v>
      </c>
      <c r="D783" s="1" t="s">
        <v>2929</v>
      </c>
      <c r="E783" s="1" t="s">
        <v>22</v>
      </c>
      <c r="F783" s="1" t="s">
        <v>3276</v>
      </c>
      <c r="G783" s="2" t="str">
        <f t="shared" ref="G783:H783" si="606">HYPERLINK("https://www.google.com/url?q=http%3A%2F%2Fnull", "")</f>
        <v/>
      </c>
      <c r="H783" s="2" t="str">
        <f t="shared" si="606"/>
        <v/>
      </c>
      <c r="I783" s="1" t="s">
        <v>3277</v>
      </c>
      <c r="J783" s="1" t="s">
        <v>237</v>
      </c>
      <c r="K783" s="1" t="s">
        <v>3278</v>
      </c>
    </row>
    <row r="784" spans="1:11" x14ac:dyDescent="0.2">
      <c r="A784" s="1" t="s">
        <v>3279</v>
      </c>
      <c r="B784" s="1" t="s">
        <v>3280</v>
      </c>
      <c r="C784" s="2" t="str">
        <f t="shared" si="506"/>
        <v>เชียงใหม่</v>
      </c>
      <c r="D784" s="1" t="s">
        <v>3133</v>
      </c>
      <c r="E784" s="1" t="s">
        <v>22</v>
      </c>
      <c r="F784" s="1" t="s">
        <v>3281</v>
      </c>
      <c r="G784" s="2" t="str">
        <f t="shared" ref="G784:H784" si="607">HYPERLINK("https://www.google.com/url?q=http%3A%2F%2Fnull", "")</f>
        <v/>
      </c>
      <c r="H784" s="2" t="str">
        <f t="shared" si="607"/>
        <v/>
      </c>
      <c r="I784" s="1" t="s">
        <v>243</v>
      </c>
      <c r="J784" s="1" t="s">
        <v>3282</v>
      </c>
      <c r="K784" s="1" t="s">
        <v>18</v>
      </c>
    </row>
    <row r="785" spans="1:11" x14ac:dyDescent="0.2">
      <c r="A785" s="1" t="s">
        <v>3283</v>
      </c>
      <c r="B785" s="1" t="s">
        <v>3284</v>
      </c>
      <c r="C785" s="2" t="str">
        <f t="shared" si="506"/>
        <v>เชียงใหม่</v>
      </c>
      <c r="D785" s="1" t="s">
        <v>2969</v>
      </c>
      <c r="E785" s="1" t="s">
        <v>22</v>
      </c>
      <c r="F785" s="1" t="s">
        <v>3285</v>
      </c>
      <c r="G785" s="2" t="str">
        <f t="shared" ref="G785:H785" si="608">HYPERLINK("https://www.google.com/url?q=http%3A%2F%2Fnull", "")</f>
        <v/>
      </c>
      <c r="H785" s="2" t="str">
        <f t="shared" si="608"/>
        <v/>
      </c>
      <c r="I785" s="1" t="s">
        <v>3286</v>
      </c>
      <c r="J785" s="1" t="s">
        <v>3287</v>
      </c>
      <c r="K785" s="1" t="s">
        <v>18</v>
      </c>
    </row>
    <row r="786" spans="1:11" x14ac:dyDescent="0.2">
      <c r="A786" s="1" t="s">
        <v>3288</v>
      </c>
      <c r="B786" s="1" t="s">
        <v>3289</v>
      </c>
      <c r="C786" s="2" t="str">
        <f t="shared" si="506"/>
        <v>เชียงใหม่</v>
      </c>
      <c r="D786" s="1" t="s">
        <v>2969</v>
      </c>
      <c r="E786" s="1" t="s">
        <v>22</v>
      </c>
      <c r="F786" s="1" t="s">
        <v>3285</v>
      </c>
      <c r="G786" s="2" t="str">
        <f t="shared" ref="G786:H786" si="609">HYPERLINK("https://www.google.com/url?q=http%3A%2F%2Fnull", "")</f>
        <v/>
      </c>
      <c r="H786" s="2" t="str">
        <f t="shared" si="609"/>
        <v/>
      </c>
      <c r="I786" s="1" t="s">
        <v>3286</v>
      </c>
      <c r="J786" s="1" t="s">
        <v>3287</v>
      </c>
      <c r="K786" s="1" t="s">
        <v>18</v>
      </c>
    </row>
    <row r="787" spans="1:11" x14ac:dyDescent="0.2">
      <c r="A787" s="1" t="s">
        <v>3290</v>
      </c>
      <c r="B787" s="1" t="s">
        <v>3291</v>
      </c>
      <c r="C787" s="2" t="str">
        <f t="shared" si="506"/>
        <v>เชียงใหม่</v>
      </c>
      <c r="D787" s="1" t="s">
        <v>2969</v>
      </c>
      <c r="E787" s="1" t="s">
        <v>22</v>
      </c>
      <c r="F787" s="1" t="s">
        <v>3285</v>
      </c>
      <c r="G787" s="2" t="str">
        <f t="shared" ref="G787:H787" si="610">HYPERLINK("https://www.google.com/url?q=http%3A%2F%2Fnull", "")</f>
        <v/>
      </c>
      <c r="H787" s="2" t="str">
        <f t="shared" si="610"/>
        <v/>
      </c>
      <c r="I787" s="1" t="s">
        <v>3286</v>
      </c>
      <c r="J787" s="1" t="s">
        <v>3292</v>
      </c>
      <c r="K787" s="1" t="s">
        <v>18</v>
      </c>
    </row>
    <row r="788" spans="1:11" x14ac:dyDescent="0.2">
      <c r="A788" s="1" t="s">
        <v>3293</v>
      </c>
      <c r="B788" s="1" t="s">
        <v>3294</v>
      </c>
      <c r="C788" s="2" t="str">
        <f t="shared" si="506"/>
        <v>เชียงใหม่</v>
      </c>
      <c r="D788" s="1" t="s">
        <v>2925</v>
      </c>
      <c r="E788" s="1" t="s">
        <v>22</v>
      </c>
      <c r="F788" s="1" t="s">
        <v>1258</v>
      </c>
      <c r="G788" s="2" t="str">
        <f t="shared" ref="G788:H788" si="611">HYPERLINK("https://www.google.com/url?q=http%3A%2F%2Fnull", "")</f>
        <v/>
      </c>
      <c r="H788" s="2" t="str">
        <f t="shared" si="611"/>
        <v/>
      </c>
      <c r="I788" s="1" t="s">
        <v>243</v>
      </c>
      <c r="J788" s="1" t="s">
        <v>3295</v>
      </c>
      <c r="K788" s="1" t="s">
        <v>18</v>
      </c>
    </row>
    <row r="789" spans="1:11" x14ac:dyDescent="0.2">
      <c r="A789" s="1" t="s">
        <v>3296</v>
      </c>
      <c r="B789" s="1" t="s">
        <v>3297</v>
      </c>
      <c r="C789" s="2" t="str">
        <f t="shared" si="506"/>
        <v>เชียงใหม่</v>
      </c>
      <c r="D789" s="1" t="s">
        <v>3111</v>
      </c>
      <c r="E789" s="1" t="s">
        <v>22</v>
      </c>
      <c r="F789" s="1" t="s">
        <v>47</v>
      </c>
      <c r="G789" s="2" t="str">
        <f t="shared" ref="G789:H789" si="612">HYPERLINK("https://www.google.com/url?q=http%3A%2F%2Fnull", "")</f>
        <v/>
      </c>
      <c r="H789" s="2" t="str">
        <f t="shared" si="612"/>
        <v/>
      </c>
      <c r="I789" s="1" t="s">
        <v>3298</v>
      </c>
      <c r="J789" s="1" t="s">
        <v>47</v>
      </c>
      <c r="K789" s="1" t="s">
        <v>1606</v>
      </c>
    </row>
    <row r="790" spans="1:11" x14ac:dyDescent="0.2">
      <c r="A790" s="1" t="s">
        <v>3299</v>
      </c>
      <c r="B790" s="1" t="s">
        <v>3300</v>
      </c>
      <c r="C790" s="2" t="str">
        <f t="shared" si="506"/>
        <v>เชียงใหม่</v>
      </c>
      <c r="D790" s="1" t="s">
        <v>3133</v>
      </c>
      <c r="E790" s="1" t="s">
        <v>22</v>
      </c>
      <c r="F790" s="1" t="s">
        <v>47</v>
      </c>
      <c r="G790" s="2" t="str">
        <f t="shared" ref="G790:H790" si="613">HYPERLINK("https://www.google.com/url?q=http%3A%2F%2Fnull", "")</f>
        <v/>
      </c>
      <c r="H790" s="2" t="str">
        <f t="shared" si="613"/>
        <v/>
      </c>
      <c r="I790" s="1" t="s">
        <v>205</v>
      </c>
      <c r="J790" s="1" t="s">
        <v>47</v>
      </c>
      <c r="K790" s="1" t="s">
        <v>18</v>
      </c>
    </row>
    <row r="791" spans="1:11" x14ac:dyDescent="0.2">
      <c r="A791" s="1" t="s">
        <v>3301</v>
      </c>
      <c r="B791" s="1" t="s">
        <v>3302</v>
      </c>
      <c r="C791" s="2" t="str">
        <f t="shared" si="506"/>
        <v>เชียงใหม่</v>
      </c>
      <c r="D791" s="1" t="s">
        <v>2925</v>
      </c>
      <c r="E791" s="1" t="s">
        <v>22</v>
      </c>
      <c r="F791" s="3" t="s">
        <v>3303</v>
      </c>
      <c r="G791" s="2" t="str">
        <f t="shared" ref="G791:H791" si="614">HYPERLINK("https://www.google.com/url?q=http%3A%2F%2Fnull", "")</f>
        <v/>
      </c>
      <c r="H791" s="2" t="str">
        <f t="shared" si="614"/>
        <v/>
      </c>
      <c r="I791" s="1" t="s">
        <v>3304</v>
      </c>
      <c r="J791" s="1" t="s">
        <v>3305</v>
      </c>
      <c r="K791" s="1" t="s">
        <v>3306</v>
      </c>
    </row>
    <row r="792" spans="1:11" x14ac:dyDescent="0.2">
      <c r="A792" s="1" t="s">
        <v>3307</v>
      </c>
      <c r="B792" s="1" t="s">
        <v>3308</v>
      </c>
      <c r="C792" s="2" t="str">
        <f t="shared" si="506"/>
        <v>เชียงใหม่</v>
      </c>
      <c r="D792" s="1" t="s">
        <v>2948</v>
      </c>
      <c r="E792" s="1" t="s">
        <v>22</v>
      </c>
      <c r="F792" s="3" t="s">
        <v>3309</v>
      </c>
      <c r="G792" s="2" t="str">
        <f t="shared" ref="G792:H792" si="615">HYPERLINK("https://www.google.com/url?q=http%3A%2F%2Fnull", "")</f>
        <v/>
      </c>
      <c r="H792" s="2" t="str">
        <f t="shared" si="615"/>
        <v/>
      </c>
      <c r="I792" s="1" t="s">
        <v>3310</v>
      </c>
      <c r="J792" s="1" t="s">
        <v>3311</v>
      </c>
      <c r="K792" s="1" t="s">
        <v>3306</v>
      </c>
    </row>
    <row r="793" spans="1:11" x14ac:dyDescent="0.2">
      <c r="A793" s="1" t="s">
        <v>3312</v>
      </c>
      <c r="B793" s="1" t="s">
        <v>3313</v>
      </c>
      <c r="C793" s="2" t="str">
        <f t="shared" si="506"/>
        <v>เชียงใหม่</v>
      </c>
      <c r="D793" s="1" t="s">
        <v>3314</v>
      </c>
      <c r="E793" s="1" t="s">
        <v>22</v>
      </c>
      <c r="F793" s="1" t="s">
        <v>3315</v>
      </c>
      <c r="G793" s="2" t="str">
        <f t="shared" ref="G793:H793" si="616">HYPERLINK("https://www.google.com/url?q=http%3A%2F%2Fnull", "")</f>
        <v/>
      </c>
      <c r="H793" s="2" t="str">
        <f t="shared" si="616"/>
        <v/>
      </c>
      <c r="I793" s="1" t="s">
        <v>3316</v>
      </c>
      <c r="J793" s="1" t="s">
        <v>47</v>
      </c>
      <c r="K793" s="1" t="s">
        <v>155</v>
      </c>
    </row>
    <row r="794" spans="1:11" x14ac:dyDescent="0.2">
      <c r="A794" s="1" t="s">
        <v>3317</v>
      </c>
      <c r="B794" s="1" t="s">
        <v>3318</v>
      </c>
      <c r="C794" s="2" t="str">
        <f t="shared" si="506"/>
        <v>เชียงใหม่</v>
      </c>
      <c r="D794" s="1" t="s">
        <v>2952</v>
      </c>
      <c r="E794" s="1" t="s">
        <v>22</v>
      </c>
      <c r="F794" s="1" t="s">
        <v>3319</v>
      </c>
      <c r="G794" s="2" t="str">
        <f t="shared" ref="G794:H794" si="617">HYPERLINK("https://www.google.com/url?q=http%3A%2F%2Fnull", "")</f>
        <v/>
      </c>
      <c r="H794" s="2" t="str">
        <f t="shared" si="617"/>
        <v/>
      </c>
      <c r="I794" s="1" t="s">
        <v>3320</v>
      </c>
      <c r="J794" s="1" t="s">
        <v>47</v>
      </c>
      <c r="K794" s="1" t="s">
        <v>3321</v>
      </c>
    </row>
    <row r="795" spans="1:11" x14ac:dyDescent="0.2">
      <c r="A795" s="1" t="s">
        <v>3322</v>
      </c>
      <c r="B795" s="1" t="s">
        <v>3323</v>
      </c>
      <c r="C795" s="2" t="str">
        <f t="shared" si="506"/>
        <v>เชียงใหม่</v>
      </c>
      <c r="D795" s="1" t="s">
        <v>929</v>
      </c>
      <c r="E795" s="1" t="s">
        <v>22</v>
      </c>
      <c r="F795" s="1" t="s">
        <v>47</v>
      </c>
      <c r="G795" s="2" t="str">
        <f t="shared" ref="G795:H795" si="618">HYPERLINK("https://www.google.com/url?q=http%3A%2F%2Fnull", "")</f>
        <v/>
      </c>
      <c r="H795" s="2" t="str">
        <f t="shared" si="618"/>
        <v/>
      </c>
      <c r="I795" s="1" t="s">
        <v>935</v>
      </c>
      <c r="J795" s="1" t="s">
        <v>47</v>
      </c>
      <c r="K795" s="1" t="s">
        <v>473</v>
      </c>
    </row>
    <row r="796" spans="1:11" x14ac:dyDescent="0.2">
      <c r="A796" s="1" t="s">
        <v>3324</v>
      </c>
      <c r="B796" s="1" t="s">
        <v>3325</v>
      </c>
      <c r="C796" s="2" t="str">
        <f t="shared" si="506"/>
        <v>เชียงใหม่</v>
      </c>
      <c r="D796" s="1" t="s">
        <v>929</v>
      </c>
      <c r="E796" s="1" t="s">
        <v>22</v>
      </c>
      <c r="F796" s="1" t="s">
        <v>938</v>
      </c>
      <c r="G796" s="2" t="str">
        <f t="shared" ref="G796:H796" si="619">HYPERLINK("https://www.google.com/url?q=http%3A%2F%2Fnull", "")</f>
        <v/>
      </c>
      <c r="H796" s="2" t="str">
        <f t="shared" si="619"/>
        <v/>
      </c>
      <c r="I796" s="1" t="s">
        <v>2579</v>
      </c>
      <c r="J796" s="1" t="s">
        <v>2580</v>
      </c>
      <c r="K796" s="1" t="s">
        <v>941</v>
      </c>
    </row>
    <row r="797" spans="1:11" x14ac:dyDescent="0.2">
      <c r="A797" s="1" t="s">
        <v>3326</v>
      </c>
      <c r="B797" s="1" t="s">
        <v>3327</v>
      </c>
      <c r="C797" s="2" t="str">
        <f t="shared" si="506"/>
        <v>เชียงใหม่</v>
      </c>
      <c r="D797" s="1" t="s">
        <v>2929</v>
      </c>
      <c r="E797" s="1" t="s">
        <v>22</v>
      </c>
      <c r="F797" s="1" t="s">
        <v>3276</v>
      </c>
      <c r="G797" s="2" t="str">
        <f t="shared" ref="G797:H797" si="620">HYPERLINK("https://www.google.com/url?q=http%3A%2F%2Fnull", "")</f>
        <v/>
      </c>
      <c r="H797" s="2" t="str">
        <f t="shared" si="620"/>
        <v/>
      </c>
      <c r="I797" s="1" t="s">
        <v>339</v>
      </c>
      <c r="J797" s="1" t="s">
        <v>3328</v>
      </c>
      <c r="K797" s="1" t="s">
        <v>3329</v>
      </c>
    </row>
    <row r="798" spans="1:11" x14ac:dyDescent="0.2">
      <c r="A798" s="1" t="s">
        <v>3330</v>
      </c>
      <c r="B798" s="1" t="s">
        <v>3331</v>
      </c>
      <c r="C798" s="2" t="str">
        <f t="shared" si="506"/>
        <v>เชียงใหม่</v>
      </c>
      <c r="D798" s="1" t="s">
        <v>2925</v>
      </c>
      <c r="E798" s="1" t="s">
        <v>22</v>
      </c>
      <c r="F798" s="3" t="s">
        <v>3332</v>
      </c>
      <c r="G798" s="2" t="str">
        <f t="shared" ref="G798:H798" si="621">HYPERLINK("https://www.google.com/url?q=http%3A%2F%2Fnull", "")</f>
        <v/>
      </c>
      <c r="H798" s="2" t="str">
        <f t="shared" si="621"/>
        <v/>
      </c>
      <c r="I798" s="1" t="s">
        <v>3333</v>
      </c>
      <c r="J798" s="1" t="s">
        <v>47</v>
      </c>
      <c r="K798" s="1" t="s">
        <v>345</v>
      </c>
    </row>
    <row r="799" spans="1:11" x14ac:dyDescent="0.2">
      <c r="A799" s="1" t="s">
        <v>3334</v>
      </c>
      <c r="B799" s="1" t="s">
        <v>3335</v>
      </c>
      <c r="C799" s="2" t="str">
        <f t="shared" si="506"/>
        <v>เชียงใหม่</v>
      </c>
      <c r="D799" s="1" t="s">
        <v>929</v>
      </c>
      <c r="E799" s="1" t="s">
        <v>22</v>
      </c>
      <c r="F799" s="1" t="s">
        <v>949</v>
      </c>
      <c r="G799" s="2" t="str">
        <f t="shared" ref="G799:H799" si="622">HYPERLINK("https://www.google.com/url?q=http%3A%2F%2Fnull", "")</f>
        <v/>
      </c>
      <c r="H799" s="2" t="str">
        <f t="shared" si="622"/>
        <v/>
      </c>
      <c r="I799" s="1" t="s">
        <v>1411</v>
      </c>
      <c r="J799" s="1" t="s">
        <v>47</v>
      </c>
      <c r="K799" s="1" t="s">
        <v>94</v>
      </c>
    </row>
    <row r="800" spans="1:11" x14ac:dyDescent="0.2">
      <c r="A800" s="1" t="s">
        <v>3336</v>
      </c>
      <c r="B800" s="1" t="s">
        <v>3337</v>
      </c>
      <c r="C800" s="2" t="str">
        <f t="shared" si="506"/>
        <v>เชียงใหม่</v>
      </c>
      <c r="D800" s="1" t="s">
        <v>2925</v>
      </c>
      <c r="E800" s="1" t="s">
        <v>22</v>
      </c>
      <c r="F800" s="3" t="s">
        <v>3338</v>
      </c>
      <c r="G800" s="2" t="str">
        <f t="shared" ref="G800:H800" si="623">HYPERLINK("https://www.google.com/url?q=http%3A%2F%2Fnull", "")</f>
        <v/>
      </c>
      <c r="H800" s="2" t="str">
        <f t="shared" si="623"/>
        <v/>
      </c>
      <c r="I800" s="1" t="s">
        <v>3339</v>
      </c>
      <c r="J800" s="1" t="s">
        <v>3340</v>
      </c>
      <c r="K800" s="1" t="s">
        <v>3341</v>
      </c>
    </row>
    <row r="801" spans="1:11" x14ac:dyDescent="0.2">
      <c r="A801" s="1" t="s">
        <v>3342</v>
      </c>
      <c r="B801" s="1" t="s">
        <v>3343</v>
      </c>
      <c r="C801" s="2" t="str">
        <f t="shared" si="506"/>
        <v>เชียงใหม่</v>
      </c>
      <c r="D801" s="1" t="s">
        <v>2929</v>
      </c>
      <c r="E801" s="1" t="s">
        <v>22</v>
      </c>
      <c r="F801" s="3" t="s">
        <v>3344</v>
      </c>
      <c r="G801" s="2" t="str">
        <f t="shared" ref="G801:H801" si="624">HYPERLINK("https://www.google.com/url?q=http%3A%2F%2Fnull", "")</f>
        <v/>
      </c>
      <c r="H801" s="2" t="str">
        <f t="shared" si="624"/>
        <v/>
      </c>
      <c r="I801" s="1" t="s">
        <v>3345</v>
      </c>
      <c r="J801" s="1" t="s">
        <v>3346</v>
      </c>
      <c r="K801" s="1" t="s">
        <v>345</v>
      </c>
    </row>
    <row r="802" spans="1:11" x14ac:dyDescent="0.2">
      <c r="A802" s="1" t="s">
        <v>3347</v>
      </c>
      <c r="B802" s="1" t="s">
        <v>3348</v>
      </c>
      <c r="C802" s="2" t="str">
        <f t="shared" si="506"/>
        <v>เชียงใหม่</v>
      </c>
      <c r="D802" s="1" t="s">
        <v>3349</v>
      </c>
      <c r="E802" s="1" t="s">
        <v>22</v>
      </c>
      <c r="F802" s="1" t="s">
        <v>3350</v>
      </c>
      <c r="G802" s="2" t="str">
        <f t="shared" ref="G802:H802" si="625">HYPERLINK("https://www.google.com/url?q=http%3A%2F%2Fnull", "")</f>
        <v/>
      </c>
      <c r="H802" s="2" t="str">
        <f t="shared" si="625"/>
        <v/>
      </c>
      <c r="I802" s="1" t="s">
        <v>3351</v>
      </c>
      <c r="J802" s="1" t="s">
        <v>47</v>
      </c>
      <c r="K802" s="1" t="s">
        <v>3352</v>
      </c>
    </row>
    <row r="803" spans="1:11" x14ac:dyDescent="0.2">
      <c r="A803" s="1" t="s">
        <v>3353</v>
      </c>
      <c r="B803" s="1" t="s">
        <v>3354</v>
      </c>
      <c r="C803" s="2" t="str">
        <f t="shared" si="506"/>
        <v>เชียงใหม่</v>
      </c>
      <c r="D803" s="1" t="s">
        <v>2925</v>
      </c>
      <c r="E803" s="1" t="s">
        <v>22</v>
      </c>
      <c r="F803" s="1" t="s">
        <v>3355</v>
      </c>
      <c r="G803" s="2" t="str">
        <f t="shared" ref="G803:H803" si="626">HYPERLINK("https://www.google.com/url?q=http%3A%2F%2Fnull", "")</f>
        <v/>
      </c>
      <c r="H803" s="2" t="str">
        <f t="shared" si="626"/>
        <v/>
      </c>
      <c r="I803" s="1" t="s">
        <v>3356</v>
      </c>
      <c r="J803" s="1" t="s">
        <v>47</v>
      </c>
      <c r="K803" s="1" t="s">
        <v>3357</v>
      </c>
    </row>
    <row r="804" spans="1:11" x14ac:dyDescent="0.2">
      <c r="A804" s="1" t="s">
        <v>3358</v>
      </c>
      <c r="B804" s="1" t="s">
        <v>3359</v>
      </c>
      <c r="C804" s="2" t="str">
        <f t="shared" si="506"/>
        <v>เชียงใหม่</v>
      </c>
      <c r="D804" s="1" t="s">
        <v>2965</v>
      </c>
      <c r="E804" s="1" t="s">
        <v>22</v>
      </c>
      <c r="F804" s="1" t="s">
        <v>2966</v>
      </c>
      <c r="G804" s="2" t="str">
        <f t="shared" ref="G804:H804" si="627">HYPERLINK("https://www.google.com/url?q=http%3A%2F%2Fnull", "")</f>
        <v/>
      </c>
      <c r="H804" s="2" t="str">
        <f t="shared" si="627"/>
        <v/>
      </c>
      <c r="I804" s="1" t="s">
        <v>339</v>
      </c>
      <c r="J804" s="1" t="s">
        <v>3360</v>
      </c>
      <c r="K804" s="1" t="s">
        <v>3361</v>
      </c>
    </row>
    <row r="805" spans="1:11" x14ac:dyDescent="0.2">
      <c r="A805" s="1" t="s">
        <v>3362</v>
      </c>
      <c r="B805" s="1" t="s">
        <v>3363</v>
      </c>
      <c r="C805" s="2" t="str">
        <f t="shared" si="506"/>
        <v>เชียงใหม่</v>
      </c>
      <c r="D805" s="1" t="s">
        <v>968</v>
      </c>
      <c r="E805" s="1" t="s">
        <v>22</v>
      </c>
      <c r="F805" s="1" t="s">
        <v>3364</v>
      </c>
      <c r="G805" s="2" t="str">
        <f t="shared" ref="G805:H805" si="628">HYPERLINK("https://www.google.com/url?q=http%3A%2F%2Fnull", "")</f>
        <v/>
      </c>
      <c r="H805" s="2" t="str">
        <f t="shared" si="628"/>
        <v/>
      </c>
      <c r="I805" s="1" t="s">
        <v>339</v>
      </c>
      <c r="J805" s="1" t="s">
        <v>47</v>
      </c>
      <c r="K805" s="1" t="s">
        <v>3365</v>
      </c>
    </row>
    <row r="806" spans="1:11" x14ac:dyDescent="0.2">
      <c r="A806" s="1" t="s">
        <v>3366</v>
      </c>
      <c r="B806" s="1" t="s">
        <v>3367</v>
      </c>
      <c r="C806" s="2" t="str">
        <f t="shared" si="506"/>
        <v>เชียงใหม่</v>
      </c>
      <c r="D806" s="1" t="s">
        <v>2978</v>
      </c>
      <c r="E806" s="1" t="s">
        <v>22</v>
      </c>
      <c r="F806" s="1" t="s">
        <v>3205</v>
      </c>
      <c r="G806" s="2" t="str">
        <f t="shared" ref="G806:H806" si="629">HYPERLINK("https://www.google.com/url?q=http%3A%2F%2Fnull", "")</f>
        <v/>
      </c>
      <c r="H806" s="2" t="str">
        <f t="shared" si="629"/>
        <v/>
      </c>
      <c r="I806" s="1" t="s">
        <v>3368</v>
      </c>
      <c r="J806" s="1" t="s">
        <v>47</v>
      </c>
      <c r="K806" s="1" t="s">
        <v>329</v>
      </c>
    </row>
    <row r="807" spans="1:11" x14ac:dyDescent="0.2">
      <c r="A807" s="1" t="s">
        <v>3369</v>
      </c>
      <c r="B807" s="1" t="s">
        <v>3370</v>
      </c>
      <c r="C807" s="2" t="str">
        <f t="shared" si="506"/>
        <v>เชียงใหม่</v>
      </c>
      <c r="D807" s="1" t="s">
        <v>2952</v>
      </c>
      <c r="E807" s="1" t="s">
        <v>22</v>
      </c>
      <c r="F807" s="1" t="s">
        <v>3371</v>
      </c>
      <c r="G807" s="2" t="str">
        <f t="shared" ref="G807:H807" si="630">HYPERLINK("https://www.google.com/url?q=http%3A%2F%2Fnull", "")</f>
        <v/>
      </c>
      <c r="H807" s="2" t="str">
        <f t="shared" si="630"/>
        <v/>
      </c>
      <c r="I807" s="1" t="s">
        <v>3372</v>
      </c>
      <c r="J807" s="1" t="s">
        <v>3373</v>
      </c>
      <c r="K807" s="1" t="s">
        <v>3341</v>
      </c>
    </row>
    <row r="808" spans="1:11" x14ac:dyDescent="0.2">
      <c r="A808" s="1" t="s">
        <v>3374</v>
      </c>
      <c r="B808" s="1" t="s">
        <v>3375</v>
      </c>
      <c r="C808" s="2" t="str">
        <f t="shared" si="506"/>
        <v>เชียงใหม่</v>
      </c>
      <c r="D808" s="1" t="s">
        <v>2948</v>
      </c>
      <c r="E808" s="1" t="s">
        <v>22</v>
      </c>
      <c r="F808" s="1" t="s">
        <v>3376</v>
      </c>
      <c r="G808" s="2" t="str">
        <f t="shared" ref="G808:H808" si="631">HYPERLINK("https://www.google.com/url?q=http%3A%2F%2Fnull", "")</f>
        <v/>
      </c>
      <c r="H808" s="2" t="str">
        <f t="shared" si="631"/>
        <v/>
      </c>
      <c r="I808" s="1" t="s">
        <v>3377</v>
      </c>
      <c r="J808" s="1" t="s">
        <v>47</v>
      </c>
      <c r="K808" s="1" t="s">
        <v>3378</v>
      </c>
    </row>
    <row r="809" spans="1:11" x14ac:dyDescent="0.2">
      <c r="A809" s="1" t="s">
        <v>3379</v>
      </c>
      <c r="B809" s="1" t="s">
        <v>3380</v>
      </c>
      <c r="C809" s="2" t="str">
        <f t="shared" si="506"/>
        <v>เชียงใหม่</v>
      </c>
      <c r="D809" s="1" t="s">
        <v>3381</v>
      </c>
      <c r="E809" s="1" t="s">
        <v>22</v>
      </c>
      <c r="F809" s="1" t="s">
        <v>3382</v>
      </c>
      <c r="G809" s="2" t="str">
        <f t="shared" ref="G809:H809" si="632">HYPERLINK("https://www.google.com/url?q=http%3A%2F%2Fnull", "")</f>
        <v/>
      </c>
      <c r="H809" s="2" t="str">
        <f t="shared" si="632"/>
        <v/>
      </c>
      <c r="I809" s="1" t="s">
        <v>3383</v>
      </c>
      <c r="J809" s="1" t="s">
        <v>47</v>
      </c>
      <c r="K809" s="1" t="s">
        <v>94</v>
      </c>
    </row>
    <row r="810" spans="1:11" x14ac:dyDescent="0.2">
      <c r="A810" s="1" t="s">
        <v>3384</v>
      </c>
      <c r="B810" s="1" t="s">
        <v>3385</v>
      </c>
      <c r="C810" s="2" t="str">
        <f t="shared" si="506"/>
        <v>เชียงใหม่</v>
      </c>
      <c r="D810" s="1" t="s">
        <v>3386</v>
      </c>
      <c r="E810" s="1" t="s">
        <v>22</v>
      </c>
      <c r="F810" s="1" t="s">
        <v>2834</v>
      </c>
      <c r="G810" s="2" t="str">
        <f t="shared" ref="G810:H810" si="633">HYPERLINK("https://www.google.com/url?q=http%3A%2F%2Fnull", "")</f>
        <v/>
      </c>
      <c r="H810" s="2" t="str">
        <f t="shared" si="633"/>
        <v/>
      </c>
      <c r="I810" s="1" t="s">
        <v>3383</v>
      </c>
      <c r="J810" s="1" t="s">
        <v>47</v>
      </c>
      <c r="K810" s="1" t="s">
        <v>3387</v>
      </c>
    </row>
    <row r="811" spans="1:11" x14ac:dyDescent="0.2">
      <c r="A811" s="1" t="s">
        <v>3388</v>
      </c>
      <c r="B811" s="1" t="s">
        <v>3389</v>
      </c>
      <c r="C811" s="2" t="str">
        <f t="shared" si="506"/>
        <v>เชียงใหม่</v>
      </c>
      <c r="D811" s="1" t="s">
        <v>3227</v>
      </c>
      <c r="E811" s="1" t="s">
        <v>22</v>
      </c>
      <c r="F811" s="1" t="s">
        <v>3390</v>
      </c>
      <c r="G811" s="2" t="str">
        <f t="shared" ref="G811:H811" si="634">HYPERLINK("https://www.google.com/url?q=http%3A%2F%2Fnull", "")</f>
        <v/>
      </c>
      <c r="H811" s="2" t="str">
        <f t="shared" si="634"/>
        <v/>
      </c>
      <c r="I811" s="1" t="s">
        <v>3391</v>
      </c>
      <c r="J811" s="1" t="s">
        <v>3392</v>
      </c>
      <c r="K811" s="1" t="s">
        <v>3393</v>
      </c>
    </row>
    <row r="812" spans="1:11" x14ac:dyDescent="0.2">
      <c r="A812" s="1" t="s">
        <v>3394</v>
      </c>
      <c r="B812" s="1" t="s">
        <v>3395</v>
      </c>
      <c r="C812" s="2" t="str">
        <f t="shared" si="506"/>
        <v>เชียงใหม่</v>
      </c>
      <c r="D812" s="1" t="s">
        <v>2925</v>
      </c>
      <c r="E812" s="1" t="s">
        <v>22</v>
      </c>
      <c r="F812" s="1" t="s">
        <v>1258</v>
      </c>
      <c r="G812" s="2" t="str">
        <f t="shared" ref="G812:H812" si="635">HYPERLINK("https://www.google.com/url?q=http%3A%2F%2Fnull", "")</f>
        <v/>
      </c>
      <c r="H812" s="2" t="str">
        <f t="shared" si="635"/>
        <v/>
      </c>
      <c r="I812" s="1" t="s">
        <v>3396</v>
      </c>
      <c r="J812" s="1" t="s">
        <v>47</v>
      </c>
      <c r="K812" s="1" t="s">
        <v>3397</v>
      </c>
    </row>
    <row r="813" spans="1:11" x14ac:dyDescent="0.2">
      <c r="A813" s="1" t="s">
        <v>3398</v>
      </c>
      <c r="B813" s="1" t="s">
        <v>3399</v>
      </c>
      <c r="C813" s="2" t="str">
        <f t="shared" si="506"/>
        <v>เชียงใหม่</v>
      </c>
      <c r="D813" s="1" t="s">
        <v>2929</v>
      </c>
      <c r="E813" s="1" t="s">
        <v>22</v>
      </c>
      <c r="F813" s="3" t="s">
        <v>3400</v>
      </c>
      <c r="G813" s="2" t="str">
        <f t="shared" ref="G813:H813" si="636">HYPERLINK("https://www.google.com/url?q=http%3A%2F%2Fnull", "")</f>
        <v/>
      </c>
      <c r="H813" s="2" t="str">
        <f t="shared" si="636"/>
        <v/>
      </c>
      <c r="I813" s="1" t="s">
        <v>1411</v>
      </c>
      <c r="J813" s="1" t="s">
        <v>47</v>
      </c>
      <c r="K813" s="1" t="s">
        <v>3401</v>
      </c>
    </row>
    <row r="814" spans="1:11" x14ac:dyDescent="0.2">
      <c r="A814" s="1" t="s">
        <v>3402</v>
      </c>
      <c r="B814" s="1" t="s">
        <v>3403</v>
      </c>
      <c r="C814" s="2" t="str">
        <f t="shared" si="506"/>
        <v>เชียงใหม่</v>
      </c>
      <c r="D814" s="1" t="s">
        <v>2929</v>
      </c>
      <c r="E814" s="1" t="s">
        <v>22</v>
      </c>
      <c r="F814" s="1" t="s">
        <v>3404</v>
      </c>
      <c r="G814" s="2" t="str">
        <f t="shared" ref="G814:H814" si="637">HYPERLINK("https://www.google.com/url?q=http%3A%2F%2Fnull", "")</f>
        <v/>
      </c>
      <c r="H814" s="2" t="str">
        <f t="shared" si="637"/>
        <v/>
      </c>
      <c r="I814" s="1" t="s">
        <v>1411</v>
      </c>
      <c r="J814" s="1" t="s">
        <v>47</v>
      </c>
      <c r="K814" s="1" t="s">
        <v>345</v>
      </c>
    </row>
    <row r="815" spans="1:11" x14ac:dyDescent="0.2">
      <c r="A815" s="1" t="s">
        <v>3405</v>
      </c>
      <c r="B815" s="1" t="s">
        <v>3406</v>
      </c>
      <c r="C815" s="2" t="str">
        <f t="shared" si="506"/>
        <v>เชียงใหม่</v>
      </c>
      <c r="D815" s="1" t="s">
        <v>2952</v>
      </c>
      <c r="E815" s="1" t="s">
        <v>22</v>
      </c>
      <c r="F815" s="3" t="s">
        <v>3407</v>
      </c>
      <c r="G815" s="2" t="str">
        <f t="shared" ref="G815:H815" si="638">HYPERLINK("https://www.google.com/url?q=http%3A%2F%2Fnull", "")</f>
        <v/>
      </c>
      <c r="H815" s="2" t="str">
        <f t="shared" si="638"/>
        <v/>
      </c>
      <c r="I815" s="1" t="s">
        <v>1411</v>
      </c>
      <c r="J815" s="1" t="s">
        <v>47</v>
      </c>
      <c r="K815" s="1" t="s">
        <v>345</v>
      </c>
    </row>
    <row r="816" spans="1:11" x14ac:dyDescent="0.2">
      <c r="A816" s="1" t="s">
        <v>3408</v>
      </c>
      <c r="B816" s="1" t="s">
        <v>3409</v>
      </c>
      <c r="C816" s="2" t="str">
        <f t="shared" si="506"/>
        <v>เชียงใหม่</v>
      </c>
      <c r="D816" s="1" t="s">
        <v>2952</v>
      </c>
      <c r="E816" s="1" t="s">
        <v>22</v>
      </c>
      <c r="F816" s="3" t="s">
        <v>3407</v>
      </c>
      <c r="G816" s="2" t="str">
        <f t="shared" ref="G816:H816" si="639">HYPERLINK("https://www.google.com/url?q=http%3A%2F%2Fnull", "")</f>
        <v/>
      </c>
      <c r="H816" s="2" t="str">
        <f t="shared" si="639"/>
        <v/>
      </c>
      <c r="I816" s="1" t="s">
        <v>1411</v>
      </c>
      <c r="J816" s="1" t="s">
        <v>47</v>
      </c>
      <c r="K816" s="1" t="s">
        <v>345</v>
      </c>
    </row>
    <row r="817" spans="1:11" x14ac:dyDescent="0.2">
      <c r="A817" s="1" t="s">
        <v>3410</v>
      </c>
      <c r="B817" s="1" t="s">
        <v>3411</v>
      </c>
      <c r="C817" s="2" t="str">
        <f t="shared" si="506"/>
        <v>เชียงใหม่</v>
      </c>
      <c r="D817" s="1" t="s">
        <v>2952</v>
      </c>
      <c r="E817" s="1" t="s">
        <v>22</v>
      </c>
      <c r="F817" s="3" t="s">
        <v>3407</v>
      </c>
      <c r="G817" s="2" t="str">
        <f t="shared" ref="G817:H817" si="640">HYPERLINK("https://www.google.com/url?q=http%3A%2F%2Fnull", "")</f>
        <v/>
      </c>
      <c r="H817" s="2" t="str">
        <f t="shared" si="640"/>
        <v/>
      </c>
      <c r="I817" s="1" t="s">
        <v>1411</v>
      </c>
      <c r="J817" s="1" t="s">
        <v>47</v>
      </c>
      <c r="K817" s="1" t="s">
        <v>345</v>
      </c>
    </row>
    <row r="818" spans="1:11" x14ac:dyDescent="0.2">
      <c r="A818" s="1" t="s">
        <v>3412</v>
      </c>
      <c r="B818" s="1" t="s">
        <v>3413</v>
      </c>
      <c r="C818" s="2" t="str">
        <f t="shared" si="506"/>
        <v>เชียงใหม่</v>
      </c>
      <c r="D818" s="1" t="s">
        <v>2978</v>
      </c>
      <c r="E818" s="1" t="s">
        <v>22</v>
      </c>
      <c r="F818" s="3" t="s">
        <v>3414</v>
      </c>
      <c r="G818" s="2" t="str">
        <f t="shared" ref="G818:H818" si="641">HYPERLINK("https://www.google.com/url?q=http%3A%2F%2Fnull", "")</f>
        <v/>
      </c>
      <c r="H818" s="2" t="str">
        <f t="shared" si="641"/>
        <v/>
      </c>
      <c r="I818" s="1" t="s">
        <v>1411</v>
      </c>
      <c r="J818" s="1" t="s">
        <v>47</v>
      </c>
      <c r="K818" s="1" t="s">
        <v>345</v>
      </c>
    </row>
    <row r="819" spans="1:11" x14ac:dyDescent="0.2">
      <c r="A819" s="1" t="s">
        <v>3415</v>
      </c>
      <c r="B819" s="1" t="s">
        <v>3416</v>
      </c>
      <c r="C819" s="2" t="str">
        <f t="shared" si="506"/>
        <v>เชียงใหม่</v>
      </c>
      <c r="D819" s="1" t="s">
        <v>2978</v>
      </c>
      <c r="E819" s="1" t="s">
        <v>22</v>
      </c>
      <c r="F819" s="1" t="s">
        <v>3417</v>
      </c>
      <c r="G819" s="2" t="str">
        <f t="shared" ref="G819:H819" si="642">HYPERLINK("https://www.google.com/url?q=http%3A%2F%2Fnull", "")</f>
        <v/>
      </c>
      <c r="H819" s="2" t="str">
        <f t="shared" si="642"/>
        <v/>
      </c>
      <c r="I819" s="1" t="s">
        <v>1411</v>
      </c>
      <c r="J819" s="1" t="s">
        <v>47</v>
      </c>
      <c r="K819" s="1" t="s">
        <v>3418</v>
      </c>
    </row>
    <row r="820" spans="1:11" x14ac:dyDescent="0.2">
      <c r="A820" s="1" t="s">
        <v>3419</v>
      </c>
      <c r="B820" s="1" t="s">
        <v>3420</v>
      </c>
      <c r="C820" s="2" t="str">
        <f t="shared" si="506"/>
        <v>เชียงใหม่</v>
      </c>
      <c r="D820" s="1" t="s">
        <v>2929</v>
      </c>
      <c r="E820" s="1" t="s">
        <v>22</v>
      </c>
      <c r="F820" s="3" t="s">
        <v>3344</v>
      </c>
      <c r="G820" s="2" t="str">
        <f t="shared" ref="G820:H820" si="643">HYPERLINK("https://www.google.com/url?q=http%3A%2F%2Fnull", "")</f>
        <v/>
      </c>
      <c r="H820" s="2" t="str">
        <f t="shared" si="643"/>
        <v/>
      </c>
      <c r="I820" s="1" t="s">
        <v>3421</v>
      </c>
      <c r="J820" s="1" t="s">
        <v>47</v>
      </c>
      <c r="K820" s="1" t="s">
        <v>810</v>
      </c>
    </row>
    <row r="821" spans="1:11" x14ac:dyDescent="0.2">
      <c r="A821" s="1" t="s">
        <v>3422</v>
      </c>
      <c r="B821" s="1" t="s">
        <v>3423</v>
      </c>
      <c r="C821" s="2" t="str">
        <f t="shared" si="506"/>
        <v>เชียงใหม่</v>
      </c>
      <c r="D821" s="1" t="s">
        <v>929</v>
      </c>
      <c r="E821" s="1" t="s">
        <v>22</v>
      </c>
      <c r="F821" s="3" t="s">
        <v>3407</v>
      </c>
      <c r="G821" s="2" t="str">
        <f t="shared" ref="G821:H821" si="644">HYPERLINK("https://www.google.com/url?q=http%3A%2F%2Fnull", "")</f>
        <v/>
      </c>
      <c r="H821" s="2" t="str">
        <f t="shared" si="644"/>
        <v/>
      </c>
      <c r="I821" s="1" t="s">
        <v>3424</v>
      </c>
      <c r="J821" s="1" t="s">
        <v>47</v>
      </c>
      <c r="K821" s="1" t="s">
        <v>94</v>
      </c>
    </row>
    <row r="822" spans="1:11" x14ac:dyDescent="0.2">
      <c r="A822" s="1" t="s">
        <v>3425</v>
      </c>
      <c r="B822" s="1" t="s">
        <v>3426</v>
      </c>
      <c r="C822" s="2" t="str">
        <f t="shared" si="506"/>
        <v>เชียงใหม่</v>
      </c>
      <c r="D822" s="1" t="s">
        <v>2925</v>
      </c>
      <c r="E822" s="1" t="s">
        <v>22</v>
      </c>
      <c r="F822" s="3" t="s">
        <v>3427</v>
      </c>
      <c r="G822" s="2" t="str">
        <f t="shared" ref="G822:H822" si="645">HYPERLINK("https://www.google.com/url?q=http%3A%2F%2Fnull", "")</f>
        <v/>
      </c>
      <c r="H822" s="2" t="str">
        <f t="shared" si="645"/>
        <v/>
      </c>
      <c r="I822" s="1" t="s">
        <v>3428</v>
      </c>
      <c r="J822" s="1" t="s">
        <v>47</v>
      </c>
      <c r="K822" s="1" t="s">
        <v>94</v>
      </c>
    </row>
    <row r="823" spans="1:11" x14ac:dyDescent="0.2">
      <c r="A823" s="1" t="s">
        <v>3429</v>
      </c>
      <c r="B823" s="1" t="s">
        <v>3430</v>
      </c>
      <c r="C823" s="2" t="str">
        <f t="shared" si="506"/>
        <v>เชียงใหม่</v>
      </c>
      <c r="D823" s="1" t="s">
        <v>3102</v>
      </c>
      <c r="E823" s="1" t="s">
        <v>22</v>
      </c>
      <c r="F823" s="3" t="s">
        <v>3431</v>
      </c>
      <c r="G823" s="2" t="str">
        <f t="shared" ref="G823:H823" si="646">HYPERLINK("https://www.google.com/url?q=http%3A%2F%2Fnull", "")</f>
        <v/>
      </c>
      <c r="H823" s="2" t="str">
        <f t="shared" si="646"/>
        <v/>
      </c>
      <c r="I823" s="1" t="s">
        <v>3432</v>
      </c>
      <c r="J823" s="1" t="s">
        <v>47</v>
      </c>
      <c r="K823" s="1" t="s">
        <v>3433</v>
      </c>
    </row>
    <row r="824" spans="1:11" x14ac:dyDescent="0.2">
      <c r="A824" s="1" t="s">
        <v>3434</v>
      </c>
      <c r="B824" s="1" t="s">
        <v>3435</v>
      </c>
      <c r="C824" s="2" t="str">
        <f t="shared" si="506"/>
        <v>เชียงใหม่</v>
      </c>
      <c r="D824" s="1" t="s">
        <v>2969</v>
      </c>
      <c r="E824" s="1" t="s">
        <v>22</v>
      </c>
      <c r="F824" s="3" t="s">
        <v>3436</v>
      </c>
      <c r="G824" s="2" t="str">
        <f t="shared" ref="G824:H824" si="647">HYPERLINK("https://www.google.com/url?q=http%3A%2F%2Fnull", "")</f>
        <v/>
      </c>
      <c r="H824" s="2" t="str">
        <f t="shared" si="647"/>
        <v/>
      </c>
      <c r="I824" s="1" t="s">
        <v>3437</v>
      </c>
      <c r="J824" s="1" t="s">
        <v>47</v>
      </c>
      <c r="K824" s="1" t="s">
        <v>94</v>
      </c>
    </row>
    <row r="825" spans="1:11" x14ac:dyDescent="0.2">
      <c r="A825" s="1" t="s">
        <v>3438</v>
      </c>
      <c r="B825" s="1" t="s">
        <v>3439</v>
      </c>
      <c r="C825" s="2" t="str">
        <f t="shared" si="506"/>
        <v>เชียงใหม่</v>
      </c>
      <c r="D825" s="1" t="s">
        <v>3111</v>
      </c>
      <c r="E825" s="1" t="s">
        <v>22</v>
      </c>
      <c r="F825" s="3" t="s">
        <v>3440</v>
      </c>
      <c r="G825" s="2" t="str">
        <f t="shared" ref="G825:H825" si="648">HYPERLINK("https://www.google.com/url?q=http%3A%2F%2Fnull", "")</f>
        <v/>
      </c>
      <c r="H825" s="2" t="str">
        <f t="shared" si="648"/>
        <v/>
      </c>
      <c r="I825" s="1" t="s">
        <v>3441</v>
      </c>
      <c r="J825" s="1" t="s">
        <v>3442</v>
      </c>
      <c r="K825" s="1" t="s">
        <v>18</v>
      </c>
    </row>
    <row r="826" spans="1:11" x14ac:dyDescent="0.2">
      <c r="A826" s="1" t="s">
        <v>3443</v>
      </c>
      <c r="B826" s="1" t="s">
        <v>3444</v>
      </c>
      <c r="C826" s="2" t="str">
        <f t="shared" si="506"/>
        <v>เชียงใหม่</v>
      </c>
      <c r="D826" s="1" t="s">
        <v>3445</v>
      </c>
      <c r="E826" s="1" t="s">
        <v>22</v>
      </c>
      <c r="F826" s="1" t="s">
        <v>2998</v>
      </c>
      <c r="G826" s="2" t="str">
        <f t="shared" ref="G826:H826" si="649">HYPERLINK("https://www.google.com/url?q=http%3A%2F%2Fnull", "")</f>
        <v/>
      </c>
      <c r="H826" s="2" t="str">
        <f t="shared" si="649"/>
        <v/>
      </c>
      <c r="I826" s="1" t="s">
        <v>3446</v>
      </c>
      <c r="J826" s="1" t="s">
        <v>47</v>
      </c>
      <c r="K826" s="1" t="s">
        <v>44</v>
      </c>
    </row>
    <row r="827" spans="1:11" x14ac:dyDescent="0.2">
      <c r="A827" s="1" t="s">
        <v>3447</v>
      </c>
      <c r="B827" s="1" t="s">
        <v>3448</v>
      </c>
      <c r="C827" s="2" t="str">
        <f t="shared" si="506"/>
        <v>เชียงใหม่</v>
      </c>
      <c r="D827" s="1" t="s">
        <v>929</v>
      </c>
      <c r="E827" s="1" t="s">
        <v>22</v>
      </c>
      <c r="F827" s="1" t="s">
        <v>3449</v>
      </c>
      <c r="G827" s="2" t="str">
        <f t="shared" ref="G827:H827" si="650">HYPERLINK("https://www.google.com/url?q=http%3A%2F%2Fnull", "")</f>
        <v/>
      </c>
      <c r="H827" s="2" t="str">
        <f t="shared" si="650"/>
        <v/>
      </c>
      <c r="I827" s="1" t="s">
        <v>3450</v>
      </c>
      <c r="J827" s="1" t="s">
        <v>47</v>
      </c>
      <c r="K827" s="1" t="s">
        <v>473</v>
      </c>
    </row>
    <row r="828" spans="1:11" x14ac:dyDescent="0.2">
      <c r="A828" s="1" t="s">
        <v>3451</v>
      </c>
      <c r="B828" s="1" t="s">
        <v>3452</v>
      </c>
      <c r="C828" s="2" t="str">
        <f t="shared" si="506"/>
        <v>เชียงใหม่</v>
      </c>
      <c r="D828" s="1" t="s">
        <v>929</v>
      </c>
      <c r="E828" s="1" t="s">
        <v>22</v>
      </c>
      <c r="F828" s="1" t="s">
        <v>930</v>
      </c>
      <c r="G828" s="2" t="str">
        <f t="shared" ref="G828:H828" si="651">HYPERLINK("https://www.google.com/url?q=http%3A%2F%2Fnull", "")</f>
        <v/>
      </c>
      <c r="H828" s="2" t="str">
        <f t="shared" si="651"/>
        <v/>
      </c>
      <c r="I828" s="1" t="s">
        <v>3453</v>
      </c>
      <c r="J828" s="1" t="s">
        <v>47</v>
      </c>
      <c r="K828" s="1" t="s">
        <v>767</v>
      </c>
    </row>
    <row r="829" spans="1:11" x14ac:dyDescent="0.2">
      <c r="A829" s="1" t="s">
        <v>3454</v>
      </c>
      <c r="B829" s="1" t="s">
        <v>3455</v>
      </c>
      <c r="C829" s="2" t="str">
        <f t="shared" si="506"/>
        <v>เชียงใหม่</v>
      </c>
      <c r="D829" s="1" t="s">
        <v>3111</v>
      </c>
      <c r="E829" s="1" t="s">
        <v>22</v>
      </c>
      <c r="F829" s="1" t="s">
        <v>3173</v>
      </c>
      <c r="G829" s="2" t="str">
        <f t="shared" ref="G829:H829" si="652">HYPERLINK("https://www.google.com/url?q=http%3A%2F%2Fnull", "")</f>
        <v/>
      </c>
      <c r="H829" s="2" t="str">
        <f t="shared" si="652"/>
        <v/>
      </c>
      <c r="I829" s="1" t="s">
        <v>3456</v>
      </c>
      <c r="J829" s="1" t="s">
        <v>3457</v>
      </c>
      <c r="K829" s="1" t="s">
        <v>3458</v>
      </c>
    </row>
    <row r="830" spans="1:11" x14ac:dyDescent="0.2">
      <c r="A830" s="1" t="s">
        <v>3459</v>
      </c>
      <c r="B830" s="1" t="s">
        <v>3460</v>
      </c>
      <c r="C830" s="2" t="str">
        <f t="shared" si="506"/>
        <v>เชียงใหม่</v>
      </c>
      <c r="D830" s="1" t="s">
        <v>2952</v>
      </c>
      <c r="E830" s="1" t="s">
        <v>22</v>
      </c>
      <c r="F830" s="1" t="s">
        <v>3461</v>
      </c>
      <c r="G830" s="2" t="str">
        <f t="shared" ref="G830:H830" si="653">HYPERLINK("https://www.google.com/url?q=http%3A%2F%2Fnull", "")</f>
        <v/>
      </c>
      <c r="H830" s="2" t="str">
        <f t="shared" si="653"/>
        <v/>
      </c>
      <c r="I830" s="1" t="s">
        <v>3462</v>
      </c>
      <c r="J830" s="1" t="s">
        <v>47</v>
      </c>
      <c r="K830" s="1" t="s">
        <v>3397</v>
      </c>
    </row>
    <row r="831" spans="1:11" x14ac:dyDescent="0.2">
      <c r="A831" s="1" t="s">
        <v>3463</v>
      </c>
      <c r="B831" s="1" t="s">
        <v>3464</v>
      </c>
      <c r="C831" s="2" t="str">
        <f t="shared" si="506"/>
        <v>เชียงใหม่</v>
      </c>
      <c r="D831" s="1" t="s">
        <v>2929</v>
      </c>
      <c r="E831" s="1" t="s">
        <v>22</v>
      </c>
      <c r="F831" s="1" t="s">
        <v>3465</v>
      </c>
      <c r="G831" s="2" t="str">
        <f t="shared" ref="G831:H831" si="654">HYPERLINK("https://www.google.com/url?q=http%3A%2F%2Fnull", "")</f>
        <v/>
      </c>
      <c r="H831" s="2" t="str">
        <f t="shared" si="654"/>
        <v/>
      </c>
      <c r="I831" s="1" t="s">
        <v>3466</v>
      </c>
      <c r="J831" s="1" t="s">
        <v>3467</v>
      </c>
      <c r="K831" s="1" t="s">
        <v>345</v>
      </c>
    </row>
    <row r="832" spans="1:11" x14ac:dyDescent="0.2">
      <c r="A832" s="1" t="s">
        <v>3468</v>
      </c>
      <c r="B832" s="1" t="s">
        <v>3469</v>
      </c>
      <c r="C832" s="2" t="str">
        <f t="shared" si="506"/>
        <v>เชียงใหม่</v>
      </c>
      <c r="D832" s="1" t="s">
        <v>929</v>
      </c>
      <c r="E832" s="1" t="s">
        <v>22</v>
      </c>
      <c r="F832" s="1" t="s">
        <v>2834</v>
      </c>
      <c r="G832" s="2" t="str">
        <f t="shared" ref="G832:H832" si="655">HYPERLINK("https://www.google.com/url?q=http%3A%2F%2Fnull", "")</f>
        <v/>
      </c>
      <c r="H832" s="2" t="str">
        <f t="shared" si="655"/>
        <v/>
      </c>
      <c r="I832" s="1" t="s">
        <v>3470</v>
      </c>
      <c r="J832" s="1" t="s">
        <v>47</v>
      </c>
      <c r="K832" s="1" t="s">
        <v>94</v>
      </c>
    </row>
    <row r="833" spans="1:11" x14ac:dyDescent="0.2">
      <c r="A833" s="1" t="s">
        <v>3471</v>
      </c>
      <c r="B833" s="1" t="s">
        <v>3472</v>
      </c>
      <c r="C833" s="2" t="str">
        <f t="shared" si="506"/>
        <v>เชียงใหม่</v>
      </c>
      <c r="D833" s="1" t="s">
        <v>2940</v>
      </c>
      <c r="E833" s="1" t="s">
        <v>22</v>
      </c>
      <c r="F833" s="1" t="s">
        <v>3473</v>
      </c>
      <c r="G833" s="2" t="str">
        <f t="shared" ref="G833:H833" si="656">HYPERLINK("https://www.google.com/url?q=http%3A%2F%2Fnull", "")</f>
        <v/>
      </c>
      <c r="H833" s="2" t="str">
        <f t="shared" si="656"/>
        <v/>
      </c>
      <c r="I833" s="1" t="s">
        <v>3383</v>
      </c>
      <c r="J833" s="1" t="s">
        <v>3474</v>
      </c>
      <c r="K833" s="1" t="s">
        <v>2588</v>
      </c>
    </row>
    <row r="834" spans="1:11" x14ac:dyDescent="0.2">
      <c r="A834" s="1" t="s">
        <v>3475</v>
      </c>
      <c r="B834" s="1" t="s">
        <v>3476</v>
      </c>
      <c r="C834" s="2" t="str">
        <f t="shared" si="506"/>
        <v>เชียงใหม่</v>
      </c>
      <c r="D834" s="1" t="s">
        <v>2960</v>
      </c>
      <c r="E834" s="1" t="s">
        <v>22</v>
      </c>
      <c r="F834" s="1" t="s">
        <v>2324</v>
      </c>
      <c r="G834" s="2" t="str">
        <f t="shared" ref="G834:H834" si="657">HYPERLINK("https://www.google.com/url?q=http%3A%2F%2Fnull", "")</f>
        <v/>
      </c>
      <c r="H834" s="2" t="str">
        <f t="shared" si="657"/>
        <v/>
      </c>
      <c r="I834" s="1" t="s">
        <v>3477</v>
      </c>
      <c r="J834" s="1" t="s">
        <v>47</v>
      </c>
      <c r="K834" s="1" t="s">
        <v>345</v>
      </c>
    </row>
    <row r="835" spans="1:11" x14ac:dyDescent="0.2">
      <c r="A835" s="1" t="s">
        <v>3478</v>
      </c>
      <c r="B835" s="1" t="s">
        <v>3479</v>
      </c>
      <c r="C835" s="2" t="str">
        <f t="shared" si="506"/>
        <v>เชียงใหม่</v>
      </c>
      <c r="D835" s="1" t="s">
        <v>2952</v>
      </c>
      <c r="E835" s="1" t="s">
        <v>22</v>
      </c>
      <c r="F835" s="1" t="s">
        <v>3480</v>
      </c>
      <c r="G835" s="2" t="str">
        <f t="shared" ref="G835:H835" si="658">HYPERLINK("https://www.google.com/url?q=http%3A%2F%2Fnull", "")</f>
        <v/>
      </c>
      <c r="H835" s="2" t="str">
        <f t="shared" si="658"/>
        <v/>
      </c>
      <c r="I835" s="1" t="s">
        <v>3481</v>
      </c>
      <c r="J835" s="1" t="s">
        <v>47</v>
      </c>
      <c r="K835" s="1" t="s">
        <v>345</v>
      </c>
    </row>
    <row r="836" spans="1:11" x14ac:dyDescent="0.2">
      <c r="A836" s="1" t="s">
        <v>3482</v>
      </c>
      <c r="B836" s="1" t="s">
        <v>3483</v>
      </c>
      <c r="C836" s="2" t="str">
        <f t="shared" si="506"/>
        <v>เชียงใหม่</v>
      </c>
      <c r="D836" s="1" t="s">
        <v>3102</v>
      </c>
      <c r="E836" s="1" t="s">
        <v>22</v>
      </c>
      <c r="F836" s="1" t="s">
        <v>3103</v>
      </c>
      <c r="G836" s="2" t="str">
        <f>HYPERLINK("https://www.google.com/url?q=https%3A%2F%2Fdrive.google.com%2Ffile%2Fd%2F11SuXtLpATa7wrkr_E2gS9II-s5-8ktQR%2Fview%3Fusp%3Dsharing", "สภาพสมบูรณ์")</f>
        <v>สภาพสมบูรณ์</v>
      </c>
      <c r="H836" s="2" t="str">
        <f>HYPERLINK("https://www.google.com/url?q=http%3A%2F%2Fnull", "")</f>
        <v/>
      </c>
      <c r="I836" s="1" t="s">
        <v>3484</v>
      </c>
      <c r="J836" s="1" t="s">
        <v>3104</v>
      </c>
      <c r="K836" s="1" t="s">
        <v>1606</v>
      </c>
    </row>
    <row r="837" spans="1:11" x14ac:dyDescent="0.2">
      <c r="A837" s="1" t="s">
        <v>3485</v>
      </c>
      <c r="B837" s="1" t="s">
        <v>3486</v>
      </c>
      <c r="C837" s="2" t="str">
        <f t="shared" si="506"/>
        <v>เชียงใหม่</v>
      </c>
      <c r="D837" s="1" t="s">
        <v>929</v>
      </c>
      <c r="E837" s="1" t="s">
        <v>22</v>
      </c>
      <c r="F837" s="3" t="s">
        <v>3487</v>
      </c>
      <c r="G837" s="2" t="str">
        <f t="shared" ref="G837:H837" si="659">HYPERLINK("https://www.google.com/url?q=http%3A%2F%2Fnull", "")</f>
        <v/>
      </c>
      <c r="H837" s="2" t="str">
        <f t="shared" si="659"/>
        <v/>
      </c>
      <c r="I837" s="1" t="s">
        <v>47</v>
      </c>
      <c r="J837" s="1" t="s">
        <v>47</v>
      </c>
      <c r="K837" s="1" t="s">
        <v>984</v>
      </c>
    </row>
    <row r="838" spans="1:11" x14ac:dyDescent="0.2">
      <c r="A838" s="1" t="s">
        <v>3488</v>
      </c>
      <c r="B838" s="1" t="s">
        <v>3489</v>
      </c>
      <c r="C838" s="2" t="str">
        <f t="shared" si="506"/>
        <v>เชียงใหม่</v>
      </c>
      <c r="D838" s="1" t="s">
        <v>3133</v>
      </c>
      <c r="E838" s="1" t="s">
        <v>22</v>
      </c>
      <c r="F838" s="1" t="s">
        <v>3490</v>
      </c>
      <c r="G838" s="2" t="str">
        <f t="shared" ref="G838:H838" si="660">HYPERLINK("https://www.google.com/url?q=http%3A%2F%2Fnull", "")</f>
        <v/>
      </c>
      <c r="H838" s="2" t="str">
        <f t="shared" si="660"/>
        <v/>
      </c>
      <c r="I838" s="1" t="s">
        <v>339</v>
      </c>
      <c r="J838" s="1" t="s">
        <v>3491</v>
      </c>
      <c r="K838" s="1" t="s">
        <v>3492</v>
      </c>
    </row>
    <row r="839" spans="1:11" x14ac:dyDescent="0.2">
      <c r="A839" s="1" t="s">
        <v>3493</v>
      </c>
      <c r="B839" s="1" t="s">
        <v>3494</v>
      </c>
      <c r="C839" s="2" t="str">
        <f t="shared" si="506"/>
        <v>เชียงใหม่</v>
      </c>
      <c r="D839" s="1" t="s">
        <v>2929</v>
      </c>
      <c r="E839" s="1" t="s">
        <v>22</v>
      </c>
      <c r="F839" s="1" t="s">
        <v>3180</v>
      </c>
      <c r="G839" s="2" t="str">
        <f t="shared" ref="G839:H839" si="661">HYPERLINK("https://www.google.com/url?q=http%3A%2F%2Fnull", "")</f>
        <v/>
      </c>
      <c r="H839" s="2" t="str">
        <f t="shared" si="661"/>
        <v/>
      </c>
      <c r="I839" s="1" t="s">
        <v>3383</v>
      </c>
      <c r="J839" s="1" t="s">
        <v>47</v>
      </c>
      <c r="K839" s="1" t="s">
        <v>94</v>
      </c>
    </row>
    <row r="840" spans="1:11" x14ac:dyDescent="0.2">
      <c r="A840" s="1" t="s">
        <v>3495</v>
      </c>
      <c r="B840" s="1" t="s">
        <v>3496</v>
      </c>
      <c r="C840" s="2" t="str">
        <f t="shared" si="506"/>
        <v>เชียงใหม่</v>
      </c>
      <c r="D840" s="1" t="s">
        <v>2969</v>
      </c>
      <c r="E840" s="1" t="s">
        <v>22</v>
      </c>
      <c r="F840" s="1" t="s">
        <v>3285</v>
      </c>
      <c r="G840" s="2" t="str">
        <f t="shared" ref="G840:H840" si="662">HYPERLINK("https://www.google.com/url?q=http%3A%2F%2Fnull", "")</f>
        <v/>
      </c>
      <c r="H840" s="2" t="str">
        <f t="shared" si="662"/>
        <v/>
      </c>
      <c r="I840" s="1" t="s">
        <v>3497</v>
      </c>
      <c r="J840" s="1" t="s">
        <v>47</v>
      </c>
      <c r="K840" s="1" t="s">
        <v>3498</v>
      </c>
    </row>
    <row r="841" spans="1:11" x14ac:dyDescent="0.2">
      <c r="A841" s="1" t="s">
        <v>3499</v>
      </c>
      <c r="B841" s="1" t="s">
        <v>3500</v>
      </c>
      <c r="C841" s="2" t="str">
        <f t="shared" si="506"/>
        <v>เชียงใหม่</v>
      </c>
      <c r="D841" s="1" t="s">
        <v>968</v>
      </c>
      <c r="E841" s="1" t="s">
        <v>22</v>
      </c>
      <c r="F841" s="3" t="s">
        <v>3501</v>
      </c>
      <c r="G841" s="2" t="str">
        <f t="shared" ref="G841:H841" si="663">HYPERLINK("https://www.google.com/url?q=http%3A%2F%2Fnull", "")</f>
        <v/>
      </c>
      <c r="H841" s="2" t="str">
        <f t="shared" si="663"/>
        <v/>
      </c>
      <c r="I841" s="1" t="s">
        <v>880</v>
      </c>
      <c r="J841" s="1" t="s">
        <v>47</v>
      </c>
      <c r="K841" s="1" t="s">
        <v>3502</v>
      </c>
    </row>
    <row r="842" spans="1:11" x14ac:dyDescent="0.2">
      <c r="A842" s="1" t="s">
        <v>3503</v>
      </c>
      <c r="B842" s="1" t="s">
        <v>3504</v>
      </c>
      <c r="C842" s="2" t="str">
        <f t="shared" si="506"/>
        <v>เชียงใหม่</v>
      </c>
      <c r="D842" s="1" t="s">
        <v>968</v>
      </c>
      <c r="E842" s="1" t="s">
        <v>559</v>
      </c>
      <c r="F842" s="1" t="s">
        <v>3505</v>
      </c>
      <c r="G842" s="2" t="str">
        <f t="shared" ref="G842:H842" si="664">HYPERLINK("https://www.google.com/url?q=http%3A%2F%2Fnull", "")</f>
        <v/>
      </c>
      <c r="H842" s="2" t="str">
        <f t="shared" si="664"/>
        <v/>
      </c>
      <c r="I842" s="1" t="s">
        <v>3506</v>
      </c>
      <c r="J842" s="1" t="s">
        <v>47</v>
      </c>
      <c r="K842" s="1" t="s">
        <v>345</v>
      </c>
    </row>
    <row r="843" spans="1:11" x14ac:dyDescent="0.2">
      <c r="A843" s="1" t="s">
        <v>3507</v>
      </c>
      <c r="B843" s="1" t="s">
        <v>3508</v>
      </c>
      <c r="C843" s="2" t="str">
        <f t="shared" si="506"/>
        <v>เชียงใหม่</v>
      </c>
      <c r="D843" s="1" t="s">
        <v>929</v>
      </c>
      <c r="E843" s="1" t="s">
        <v>22</v>
      </c>
      <c r="F843" s="1" t="s">
        <v>3509</v>
      </c>
      <c r="G843" s="2" t="str">
        <f t="shared" ref="G843:H843" si="665">HYPERLINK("https://www.google.com/url?q=http%3A%2F%2Fnull", "")</f>
        <v/>
      </c>
      <c r="H843" s="2" t="str">
        <f t="shared" si="665"/>
        <v/>
      </c>
      <c r="I843" s="1" t="s">
        <v>3510</v>
      </c>
      <c r="J843" s="1" t="s">
        <v>3511</v>
      </c>
      <c r="K843" s="1" t="s">
        <v>345</v>
      </c>
    </row>
    <row r="844" spans="1:11" x14ac:dyDescent="0.2">
      <c r="A844" s="1" t="s">
        <v>3512</v>
      </c>
      <c r="B844" s="1" t="s">
        <v>3513</v>
      </c>
      <c r="C844" s="2" t="str">
        <f t="shared" si="506"/>
        <v>เชียงใหม่</v>
      </c>
      <c r="D844" s="1" t="s">
        <v>929</v>
      </c>
      <c r="E844" s="1" t="s">
        <v>3514</v>
      </c>
      <c r="F844" s="1" t="s">
        <v>47</v>
      </c>
      <c r="G844" s="2" t="str">
        <f t="shared" ref="G844:H844" si="666">HYPERLINK("https://www.google.com/url?q=http%3A%2F%2Fnull", "")</f>
        <v/>
      </c>
      <c r="H844" s="2" t="str">
        <f t="shared" si="666"/>
        <v/>
      </c>
      <c r="I844" s="1" t="s">
        <v>47</v>
      </c>
      <c r="J844" s="1" t="s">
        <v>47</v>
      </c>
      <c r="K844" s="1" t="s">
        <v>47</v>
      </c>
    </row>
    <row r="845" spans="1:11" x14ac:dyDescent="0.2">
      <c r="A845" s="1" t="s">
        <v>3515</v>
      </c>
      <c r="B845" s="1" t="s">
        <v>3516</v>
      </c>
      <c r="C845" s="2" t="str">
        <f t="shared" ref="C845:C852" si="667">HYPERLINK("https://www.google.com/url?q=https%3A%2F%2Fwww.rdpb.go.th%2Frdpb%2FprojectData%2Ffiles%2Fcentral%2F2567%2F15%25E0%25B9%2580%25E0%25B8%259E%25E0%25B8%258A%25E0%25B8%25A3%25E0%25B8%259A%25E0%25B8%25B8%25E0%25B8%25A3%25E0%25B8%25B5.pdf", "เพชรบุรี")</f>
        <v>เพชรบุรี</v>
      </c>
      <c r="D845" s="1" t="s">
        <v>3517</v>
      </c>
      <c r="E845" s="1" t="s">
        <v>22</v>
      </c>
      <c r="F845" s="1" t="s">
        <v>3518</v>
      </c>
      <c r="G845" s="2" t="str">
        <f t="shared" ref="G845:H845" si="668">HYPERLINK("https://www.google.com/url?q=http%3A%2F%2Fnull", "")</f>
        <v/>
      </c>
      <c r="H845" s="2" t="str">
        <f t="shared" si="668"/>
        <v/>
      </c>
      <c r="I845" s="1" t="s">
        <v>3519</v>
      </c>
      <c r="J845" s="1" t="s">
        <v>47</v>
      </c>
      <c r="K845" s="1" t="s">
        <v>18</v>
      </c>
    </row>
    <row r="846" spans="1:11" x14ac:dyDescent="0.2">
      <c r="A846" s="1" t="s">
        <v>3520</v>
      </c>
      <c r="B846" s="1" t="s">
        <v>3521</v>
      </c>
      <c r="C846" s="2" t="str">
        <f t="shared" si="667"/>
        <v>เพชรบุรี</v>
      </c>
      <c r="D846" s="1" t="s">
        <v>3522</v>
      </c>
      <c r="E846" s="1" t="s">
        <v>22</v>
      </c>
      <c r="F846" s="1" t="s">
        <v>47</v>
      </c>
      <c r="G846" s="2" t="str">
        <f t="shared" ref="G846:H846" si="669">HYPERLINK("https://www.google.com/url?q=http%3A%2F%2Fnull", "")</f>
        <v/>
      </c>
      <c r="H846" s="2" t="str">
        <f t="shared" si="669"/>
        <v/>
      </c>
      <c r="I846" s="1" t="s">
        <v>3523</v>
      </c>
      <c r="J846" s="1" t="s">
        <v>47</v>
      </c>
      <c r="K846" s="1" t="s">
        <v>345</v>
      </c>
    </row>
    <row r="847" spans="1:11" x14ac:dyDescent="0.2">
      <c r="A847" s="1" t="s">
        <v>3524</v>
      </c>
      <c r="B847" s="1" t="s">
        <v>3525</v>
      </c>
      <c r="C847" s="2" t="str">
        <f t="shared" si="667"/>
        <v>เพชรบุรี</v>
      </c>
      <c r="D847" s="1" t="s">
        <v>3517</v>
      </c>
      <c r="E847" s="1" t="s">
        <v>22</v>
      </c>
      <c r="F847" s="1" t="s">
        <v>3526</v>
      </c>
      <c r="G847" s="2" t="str">
        <f t="shared" ref="G847:H847" si="670">HYPERLINK("https://www.google.com/url?q=http%3A%2F%2Fnull", "")</f>
        <v/>
      </c>
      <c r="H847" s="2" t="str">
        <f t="shared" si="670"/>
        <v/>
      </c>
      <c r="I847" s="1" t="s">
        <v>47</v>
      </c>
      <c r="J847" s="1" t="s">
        <v>47</v>
      </c>
      <c r="K847" s="1" t="s">
        <v>1754</v>
      </c>
    </row>
    <row r="848" spans="1:11" x14ac:dyDescent="0.2">
      <c r="A848" s="1" t="s">
        <v>3527</v>
      </c>
      <c r="B848" s="1" t="s">
        <v>3528</v>
      </c>
      <c r="C848" s="2" t="str">
        <f t="shared" si="667"/>
        <v>เพชรบุรี</v>
      </c>
      <c r="D848" s="1" t="s">
        <v>3517</v>
      </c>
      <c r="E848" s="1" t="s">
        <v>22</v>
      </c>
      <c r="F848" s="1" t="s">
        <v>3529</v>
      </c>
      <c r="G848" s="2" t="str">
        <f t="shared" ref="G848:H848" si="671">HYPERLINK("https://www.google.com/url?q=http%3A%2F%2Fnull", "")</f>
        <v/>
      </c>
      <c r="H848" s="2" t="str">
        <f t="shared" si="671"/>
        <v/>
      </c>
      <c r="I848" s="1" t="s">
        <v>3530</v>
      </c>
      <c r="J848" s="1" t="s">
        <v>47</v>
      </c>
      <c r="K848" s="1" t="s">
        <v>94</v>
      </c>
    </row>
    <row r="849" spans="1:11" x14ac:dyDescent="0.2">
      <c r="A849" s="1" t="s">
        <v>3531</v>
      </c>
      <c r="B849" s="1" t="s">
        <v>3532</v>
      </c>
      <c r="C849" s="2" t="str">
        <f t="shared" si="667"/>
        <v>เพชรบุรี</v>
      </c>
      <c r="D849" s="1" t="s">
        <v>47</v>
      </c>
      <c r="E849" s="1" t="s">
        <v>22</v>
      </c>
      <c r="F849" s="1" t="s">
        <v>1155</v>
      </c>
      <c r="G849" s="2" t="str">
        <f t="shared" ref="G849:H849" si="672">HYPERLINK("https://www.google.com/url?q=http%3A%2F%2Fnull", "")</f>
        <v/>
      </c>
      <c r="H849" s="2" t="str">
        <f t="shared" si="672"/>
        <v/>
      </c>
      <c r="I849" s="1" t="s">
        <v>3533</v>
      </c>
      <c r="J849" s="1" t="s">
        <v>3534</v>
      </c>
      <c r="K849" s="1" t="s">
        <v>1765</v>
      </c>
    </row>
    <row r="850" spans="1:11" x14ac:dyDescent="0.2">
      <c r="A850" s="1" t="s">
        <v>3535</v>
      </c>
      <c r="B850" s="1" t="s">
        <v>3536</v>
      </c>
      <c r="C850" s="2" t="str">
        <f t="shared" si="667"/>
        <v>เพชรบุรี</v>
      </c>
      <c r="D850" s="1" t="s">
        <v>47</v>
      </c>
      <c r="E850" s="1" t="s">
        <v>22</v>
      </c>
      <c r="F850" s="1" t="s">
        <v>1155</v>
      </c>
      <c r="G850" s="2" t="str">
        <f t="shared" ref="G850:H850" si="673">HYPERLINK("https://www.google.com/url?q=http%3A%2F%2Fnull", "")</f>
        <v/>
      </c>
      <c r="H850" s="2" t="str">
        <f t="shared" si="673"/>
        <v/>
      </c>
      <c r="I850" s="1" t="s">
        <v>3537</v>
      </c>
      <c r="J850" s="1" t="s">
        <v>3538</v>
      </c>
      <c r="K850" s="1" t="s">
        <v>345</v>
      </c>
    </row>
    <row r="851" spans="1:11" x14ac:dyDescent="0.2">
      <c r="A851" s="1" t="s">
        <v>3539</v>
      </c>
      <c r="B851" s="1" t="s">
        <v>3540</v>
      </c>
      <c r="C851" s="2" t="str">
        <f t="shared" si="667"/>
        <v>เพชรบุรี</v>
      </c>
      <c r="D851" s="1" t="s">
        <v>47</v>
      </c>
      <c r="E851" s="1" t="s">
        <v>22</v>
      </c>
      <c r="F851" s="1" t="s">
        <v>1155</v>
      </c>
      <c r="G851" s="2" t="str">
        <f t="shared" ref="G851:H851" si="674">HYPERLINK("https://www.google.com/url?q=http%3A%2F%2Fnull", "")</f>
        <v/>
      </c>
      <c r="H851" s="2" t="str">
        <f t="shared" si="674"/>
        <v/>
      </c>
      <c r="I851" s="1" t="s">
        <v>3541</v>
      </c>
      <c r="J851" s="1" t="s">
        <v>3542</v>
      </c>
      <c r="K851" s="1" t="s">
        <v>345</v>
      </c>
    </row>
    <row r="852" spans="1:11" x14ac:dyDescent="0.2">
      <c r="A852" s="1" t="s">
        <v>3543</v>
      </c>
      <c r="B852" s="1" t="s">
        <v>3544</v>
      </c>
      <c r="C852" s="2" t="str">
        <f t="shared" si="667"/>
        <v>เพชรบุรี</v>
      </c>
      <c r="D852" s="1" t="s">
        <v>3545</v>
      </c>
      <c r="E852" s="1" t="s">
        <v>22</v>
      </c>
      <c r="F852" s="1" t="s">
        <v>3546</v>
      </c>
      <c r="G852" s="2" t="str">
        <f>HYPERLINK("https://www.google.com/url?q=https%3A%2F%2Fdrive.google.com%2Ffile%2Fd%2F1kYyPMZGKRv7T7EGJ3VJvf0iBnbQlqeBk%2Fview%3Fusp%3Ddrive_link", "สภาพสมบูรณ์")</f>
        <v>สภาพสมบูรณ์</v>
      </c>
      <c r="H852" s="2" t="str">
        <f>HYPERLINK("https://www.google.com/url?q=http%3A%2F%2Fnull", "")</f>
        <v/>
      </c>
      <c r="I852" s="1" t="s">
        <v>3547</v>
      </c>
      <c r="J852" s="1" t="s">
        <v>47</v>
      </c>
      <c r="K852" s="1" t="s">
        <v>44</v>
      </c>
    </row>
    <row r="853" spans="1:11" x14ac:dyDescent="0.2">
      <c r="A853" s="1" t="s">
        <v>3548</v>
      </c>
      <c r="B853" s="1" t="s">
        <v>3549</v>
      </c>
      <c r="C853" s="2" t="str">
        <f>HYPERLINK("https://www.google.com/url?q=https%3A%2F%2Fwww.rdpb.go.th%2Frdpb%2FprojectData%2Ffiles%2Fnorthern%2F2567%2F9%25E0%25B9%2580%25E0%25B8%259E%25E0%25B8%258A%25E0%25B8%25A3%25E0%25B8%259A%25E0%25B8%25B9%25E0%25B8%25A3%25E0%25B8%2593%25E0%25B9%258C.pdf", "เพชรบูรณ์")</f>
        <v>เพชรบูรณ์</v>
      </c>
      <c r="D853" s="1" t="s">
        <v>3550</v>
      </c>
      <c r="E853" s="1" t="s">
        <v>22</v>
      </c>
      <c r="F853" s="1" t="s">
        <v>3551</v>
      </c>
      <c r="G853" s="2" t="str">
        <f t="shared" ref="G853:H853" si="675">HYPERLINK("https://www.google.com/url?q=http%3A%2F%2Fnull", "")</f>
        <v/>
      </c>
      <c r="H853" s="2" t="str">
        <f t="shared" si="675"/>
        <v/>
      </c>
      <c r="I853" s="1" t="s">
        <v>931</v>
      </c>
      <c r="J853" s="1" t="s">
        <v>47</v>
      </c>
      <c r="K853" s="1" t="s">
        <v>155</v>
      </c>
    </row>
    <row r="854" spans="1:11" x14ac:dyDescent="0.2">
      <c r="A854" s="1" t="s">
        <v>3552</v>
      </c>
      <c r="B854" s="1" t="s">
        <v>3553</v>
      </c>
      <c r="C854" s="2" t="str">
        <f t="shared" ref="C854:C863" si="676">HYPERLINK("https://www.google.com/url?q=https%3A%2F%2Fwww.rdpb.go.th%2Frdpb%2FprojectData%2Ffiles%2Fnorth_eastern%2F2567%2F12%25E0%25B9%2580%25E0%25B8%25A5%25E0%25B8%25A2.pdf", "เลย")</f>
        <v>เลย</v>
      </c>
      <c r="D854" s="1" t="s">
        <v>3554</v>
      </c>
      <c r="E854" s="1" t="s">
        <v>22</v>
      </c>
      <c r="F854" s="1" t="s">
        <v>3555</v>
      </c>
      <c r="G854" s="2" t="str">
        <f>HYPERLINK("https://www.google.com/url?q=https%3A%2F%2Fdrive.google.com%2Ffile%2Fd%2F16v2s3jJxG5N3-5F-LFZwZESMtFmKv3_0%2Fview%3Fusp%3Dsharing", "สภาพสมบูรณ์")</f>
        <v>สภาพสมบูรณ์</v>
      </c>
      <c r="H854" s="2" t="str">
        <f t="shared" ref="H854:H863" si="677">HYPERLINK("https://www.google.com/url?q=http%3A%2F%2Fnull", "")</f>
        <v/>
      </c>
      <c r="I854" s="1" t="s">
        <v>3556</v>
      </c>
      <c r="J854" s="1" t="s">
        <v>47</v>
      </c>
      <c r="K854" s="1" t="s">
        <v>18</v>
      </c>
    </row>
    <row r="855" spans="1:11" x14ac:dyDescent="0.2">
      <c r="A855" s="1" t="s">
        <v>3557</v>
      </c>
      <c r="B855" s="1" t="s">
        <v>3558</v>
      </c>
      <c r="C855" s="2" t="str">
        <f t="shared" si="676"/>
        <v>เลย</v>
      </c>
      <c r="D855" s="1" t="s">
        <v>3554</v>
      </c>
      <c r="E855" s="1" t="s">
        <v>22</v>
      </c>
      <c r="F855" s="1" t="s">
        <v>3559</v>
      </c>
      <c r="G855" s="2" t="str">
        <f>HYPERLINK("https://www.google.com/url?q=https%3A%2F%2Fdrive.google.com%2Ffile%2Fd%2F17C9a5thfrcfGmbFkAAk4mYdW0vLO7qIp%2Fview%3Fusp%3Dsharing", "สภาพสมบูรณ์")</f>
        <v>สภาพสมบูรณ์</v>
      </c>
      <c r="H855" s="2" t="str">
        <f t="shared" si="677"/>
        <v/>
      </c>
      <c r="I855" s="1" t="s">
        <v>3560</v>
      </c>
      <c r="J855" s="1" t="s">
        <v>47</v>
      </c>
      <c r="K855" s="1" t="s">
        <v>18</v>
      </c>
    </row>
    <row r="856" spans="1:11" x14ac:dyDescent="0.2">
      <c r="A856" s="1" t="s">
        <v>3561</v>
      </c>
      <c r="B856" s="1" t="s">
        <v>3562</v>
      </c>
      <c r="C856" s="2" t="str">
        <f t="shared" si="676"/>
        <v>เลย</v>
      </c>
      <c r="D856" s="1" t="s">
        <v>3563</v>
      </c>
      <c r="E856" s="1" t="s">
        <v>22</v>
      </c>
      <c r="F856" s="1" t="s">
        <v>3564</v>
      </c>
      <c r="G856" s="2" t="str">
        <f>HYPERLINK("https://www.google.com/url?q=https%3A%2F%2Fdrive.google.com%2Ffile%2Fd%2F1Zx7ef9Ga_XlI2ov4QL0bOcY_P6Jonxiw%2Fview%3Fusp%3Dsharing", "สภาพสมบูรณ์")</f>
        <v>สภาพสมบูรณ์</v>
      </c>
      <c r="H856" s="2" t="str">
        <f t="shared" si="677"/>
        <v/>
      </c>
      <c r="I856" s="1" t="s">
        <v>3565</v>
      </c>
      <c r="J856" s="1" t="s">
        <v>47</v>
      </c>
      <c r="K856" s="1" t="s">
        <v>18</v>
      </c>
    </row>
    <row r="857" spans="1:11" x14ac:dyDescent="0.2">
      <c r="A857" s="1" t="s">
        <v>3566</v>
      </c>
      <c r="B857" s="1" t="s">
        <v>3567</v>
      </c>
      <c r="C857" s="2" t="str">
        <f t="shared" si="676"/>
        <v>เลย</v>
      </c>
      <c r="D857" s="1" t="s">
        <v>3568</v>
      </c>
      <c r="E857" s="1" t="s">
        <v>22</v>
      </c>
      <c r="F857" s="1" t="s">
        <v>3569</v>
      </c>
      <c r="G857" s="2" t="str">
        <f>HYPERLINK("https://www.google.com/url?q=https%3A%2F%2Fdrive.google.com%2Ffile%2Fd%2F1Gl065FK5GLeBZFDy9y7wKqVo_2wA365q%2Fview%3Fusp%3Dsharing", "ดำเนินงานต่อเนื่อง (รายปี)")</f>
        <v>ดำเนินงานต่อเนื่อง (รายปี)</v>
      </c>
      <c r="H857" s="2" t="str">
        <f t="shared" si="677"/>
        <v/>
      </c>
      <c r="I857" s="1" t="s">
        <v>3570</v>
      </c>
      <c r="J857" s="1" t="s">
        <v>47</v>
      </c>
      <c r="K857" s="1" t="s">
        <v>3571</v>
      </c>
    </row>
    <row r="858" spans="1:11" x14ac:dyDescent="0.2">
      <c r="A858" s="1" t="s">
        <v>3572</v>
      </c>
      <c r="B858" s="1" t="s">
        <v>3573</v>
      </c>
      <c r="C858" s="2" t="str">
        <f t="shared" si="676"/>
        <v>เลย</v>
      </c>
      <c r="D858" s="1" t="s">
        <v>3574</v>
      </c>
      <c r="E858" s="1" t="s">
        <v>22</v>
      </c>
      <c r="F858" s="1" t="s">
        <v>3575</v>
      </c>
      <c r="G858" s="2" t="str">
        <f>HYPERLINK("https://www.google.com/url?q=https%3A%2F%2Fdrive.google.com%2Ffile%2Fd%2F1tvmgya77faiKohuWDmTcB3NThL0W_E94%2Fview%3Fusp%3Ddrive_link", "ดำเนินงานต่อเนื่อง (รายปี)")</f>
        <v>ดำเนินงานต่อเนื่อง (รายปี)</v>
      </c>
      <c r="H858" s="2" t="str">
        <f t="shared" si="677"/>
        <v/>
      </c>
      <c r="I858" s="1" t="s">
        <v>3576</v>
      </c>
      <c r="J858" s="1" t="s">
        <v>47</v>
      </c>
      <c r="K858" s="1" t="s">
        <v>3577</v>
      </c>
    </row>
    <row r="859" spans="1:11" x14ac:dyDescent="0.2">
      <c r="A859" s="1" t="s">
        <v>3578</v>
      </c>
      <c r="B859" s="1" t="s">
        <v>3579</v>
      </c>
      <c r="C859" s="2" t="str">
        <f t="shared" si="676"/>
        <v>เลย</v>
      </c>
      <c r="D859" s="1" t="s">
        <v>3574</v>
      </c>
      <c r="E859" s="1" t="s">
        <v>22</v>
      </c>
      <c r="F859" s="1" t="s">
        <v>1018</v>
      </c>
      <c r="G859" s="2" t="str">
        <f>HYPERLINK("https://www.google.com/url?q=https%3A%2F%2Fdrive.google.com%2Ffile%2Fd%2F1C4Qr-1VsIdpOgEpjhEG9kmlBdb4AMLTa%2Fview%3Fusp%3Dsharing", "บรรลุวัตถุประสงค์แล้ว/เสร็จสิ้น")</f>
        <v>บรรลุวัตถุประสงค์แล้ว/เสร็จสิ้น</v>
      </c>
      <c r="H859" s="2" t="str">
        <f t="shared" si="677"/>
        <v/>
      </c>
      <c r="I859" s="1" t="s">
        <v>3580</v>
      </c>
      <c r="J859" s="1" t="s">
        <v>47</v>
      </c>
      <c r="K859" s="1" t="s">
        <v>3502</v>
      </c>
    </row>
    <row r="860" spans="1:11" x14ac:dyDescent="0.2">
      <c r="A860" s="1" t="s">
        <v>3581</v>
      </c>
      <c r="B860" s="1" t="s">
        <v>3582</v>
      </c>
      <c r="C860" s="2" t="str">
        <f t="shared" si="676"/>
        <v>เลย</v>
      </c>
      <c r="D860" s="1" t="s">
        <v>3583</v>
      </c>
      <c r="E860" s="1" t="s">
        <v>22</v>
      </c>
      <c r="F860" s="1" t="s">
        <v>47</v>
      </c>
      <c r="G860" s="2" t="str">
        <f>HYPERLINK("https://www.google.com/url?q=https%3A%2F%2Fdrive.google.com%2Ffile%2Fd%2F1ZABCdPSWXNN1QIGrit0cdHlXKubDYz0i%2Fview%3Fusp%3Dsharing", "บรรลุวัตถุประสงค์แล้ว/เสร็จสิ้น")</f>
        <v>บรรลุวัตถุประสงค์แล้ว/เสร็จสิ้น</v>
      </c>
      <c r="H860" s="2" t="str">
        <f t="shared" si="677"/>
        <v/>
      </c>
      <c r="I860" s="1" t="s">
        <v>3584</v>
      </c>
      <c r="J860" s="1" t="s">
        <v>47</v>
      </c>
      <c r="K860" s="1" t="s">
        <v>94</v>
      </c>
    </row>
    <row r="861" spans="1:11" x14ac:dyDescent="0.2">
      <c r="A861" s="1" t="s">
        <v>3585</v>
      </c>
      <c r="B861" s="1" t="s">
        <v>3586</v>
      </c>
      <c r="C861" s="2" t="str">
        <f t="shared" si="676"/>
        <v>เลย</v>
      </c>
      <c r="D861" s="1" t="s">
        <v>3554</v>
      </c>
      <c r="E861" s="1" t="s">
        <v>22</v>
      </c>
      <c r="F861" s="1" t="s">
        <v>47</v>
      </c>
      <c r="G861" s="2" t="str">
        <f>HYPERLINK("https://www.google.com/url?q=https%3A%2F%2Fdrive.google.com%2Ffile%2Fd%2F1xEFmv3X-6DB1TftODypZfuhQv5YroJHw%2Fview%3Fusp%3Dsharing", "สภาพสมบูรณ์")</f>
        <v>สภาพสมบูรณ์</v>
      </c>
      <c r="H861" s="2" t="str">
        <f t="shared" si="677"/>
        <v/>
      </c>
      <c r="I861" s="1" t="s">
        <v>3584</v>
      </c>
      <c r="J861" s="1" t="s">
        <v>47</v>
      </c>
      <c r="K861" s="1" t="s">
        <v>3587</v>
      </c>
    </row>
    <row r="862" spans="1:11" x14ac:dyDescent="0.2">
      <c r="A862" s="1" t="s">
        <v>3588</v>
      </c>
      <c r="B862" s="1" t="s">
        <v>3589</v>
      </c>
      <c r="C862" s="2" t="str">
        <f t="shared" si="676"/>
        <v>เลย</v>
      </c>
      <c r="D862" s="1" t="s">
        <v>3583</v>
      </c>
      <c r="E862" s="1" t="s">
        <v>22</v>
      </c>
      <c r="F862" s="1" t="s">
        <v>47</v>
      </c>
      <c r="G862" s="2" t="str">
        <f>HYPERLINK("https://www.google.com/url?q=https%3A%2F%2Fdrive.google.com%2Ffile%2Fd%2F1GmSCTuA4ihUoaTbJbbT5lvN60KVwLiXU%2Fview%3Fusp%3Dsharing", "สภาพสมบูรณ์")</f>
        <v>สภาพสมบูรณ์</v>
      </c>
      <c r="H862" s="2" t="str">
        <f t="shared" si="677"/>
        <v/>
      </c>
      <c r="I862" s="1" t="s">
        <v>1620</v>
      </c>
      <c r="J862" s="1" t="s">
        <v>47</v>
      </c>
      <c r="K862" s="1" t="s">
        <v>3587</v>
      </c>
    </row>
    <row r="863" spans="1:11" x14ac:dyDescent="0.2">
      <c r="A863" s="1" t="s">
        <v>3590</v>
      </c>
      <c r="B863" s="1" t="s">
        <v>3591</v>
      </c>
      <c r="C863" s="2" t="str">
        <f t="shared" si="676"/>
        <v>เลย</v>
      </c>
      <c r="D863" s="1" t="s">
        <v>3554</v>
      </c>
      <c r="E863" s="1" t="s">
        <v>22</v>
      </c>
      <c r="F863" s="1" t="s">
        <v>47</v>
      </c>
      <c r="G863" s="2" t="str">
        <f>HYPERLINK("https://www.google.com/url?q=https%3A%2F%2Fdrive.google.com%2Ffile%2Fd%2F1xilWyk3y0rv-X-YkF1yvGPXQLLTOw-0-%2Fview%3Fusp%3Dsharing", "สภาพสมบูรณ์")</f>
        <v>สภาพสมบูรณ์</v>
      </c>
      <c r="H863" s="2" t="str">
        <f t="shared" si="677"/>
        <v/>
      </c>
      <c r="I863" s="1" t="s">
        <v>1620</v>
      </c>
      <c r="J863" s="1" t="s">
        <v>47</v>
      </c>
      <c r="K863" s="1" t="s">
        <v>3592</v>
      </c>
    </row>
    <row r="864" spans="1:11" x14ac:dyDescent="0.2">
      <c r="A864" s="1" t="s">
        <v>3593</v>
      </c>
      <c r="B864" s="1" t="s">
        <v>3594</v>
      </c>
      <c r="C864" s="2" t="str">
        <f t="shared" ref="C864:C866" si="678">HYPERLINK("https://www.google.com/url?q=https%3A%2F%2Fwww.rdpb.go.th%2Frdpb%2FprojectData%2Ffiles%2Fnorthern%2F2567%2F8%25E0%25B9%2581%25E0%25B8%259E%25E0%25B8%25A3%25E0%25B9%2588.pdf", "แพร่")</f>
        <v>แพร่</v>
      </c>
      <c r="D864" s="1" t="s">
        <v>3595</v>
      </c>
      <c r="E864" s="1" t="s">
        <v>22</v>
      </c>
      <c r="F864" s="1" t="s">
        <v>3596</v>
      </c>
      <c r="G864" s="2" t="str">
        <f t="shared" ref="G864:H864" si="679">HYPERLINK("https://www.google.com/url?q=http%3A%2F%2Fnull", "")</f>
        <v/>
      </c>
      <c r="H864" s="2" t="str">
        <f t="shared" si="679"/>
        <v/>
      </c>
      <c r="I864" s="1" t="s">
        <v>3597</v>
      </c>
      <c r="J864" s="1" t="s">
        <v>3598</v>
      </c>
      <c r="K864" s="1" t="s">
        <v>18</v>
      </c>
    </row>
    <row r="865" spans="1:11" x14ac:dyDescent="0.2">
      <c r="A865" s="1" t="s">
        <v>3599</v>
      </c>
      <c r="B865" s="1" t="s">
        <v>3600</v>
      </c>
      <c r="C865" s="2" t="str">
        <f t="shared" si="678"/>
        <v>แพร่</v>
      </c>
      <c r="D865" s="1" t="s">
        <v>3595</v>
      </c>
      <c r="E865" s="1" t="s">
        <v>22</v>
      </c>
      <c r="F865" s="1" t="s">
        <v>3596</v>
      </c>
      <c r="G865" s="2" t="str">
        <f t="shared" ref="G865:H865" si="680">HYPERLINK("https://www.google.com/url?q=http%3A%2F%2Fnull", "")</f>
        <v/>
      </c>
      <c r="H865" s="2" t="str">
        <f t="shared" si="680"/>
        <v/>
      </c>
      <c r="I865" s="1" t="s">
        <v>3601</v>
      </c>
      <c r="J865" s="1" t="s">
        <v>3602</v>
      </c>
      <c r="K865" s="1" t="s">
        <v>18</v>
      </c>
    </row>
    <row r="866" spans="1:11" x14ac:dyDescent="0.2">
      <c r="A866" s="1" t="s">
        <v>3603</v>
      </c>
      <c r="B866" s="1" t="s">
        <v>3604</v>
      </c>
      <c r="C866" s="2" t="str">
        <f t="shared" si="678"/>
        <v>แพร่</v>
      </c>
      <c r="D866" s="1" t="s">
        <v>47</v>
      </c>
      <c r="E866" s="1" t="s">
        <v>22</v>
      </c>
      <c r="F866" s="1" t="s">
        <v>47</v>
      </c>
      <c r="G866" s="2" t="str">
        <f t="shared" ref="G866:H866" si="681">HYPERLINK("https://www.google.com/url?q=http%3A%2F%2Fnull", "")</f>
        <v/>
      </c>
      <c r="H866" s="2" t="str">
        <f t="shared" si="681"/>
        <v/>
      </c>
      <c r="I866" s="1" t="s">
        <v>47</v>
      </c>
      <c r="J866" s="1" t="s">
        <v>935</v>
      </c>
      <c r="K866" s="1" t="s">
        <v>473</v>
      </c>
    </row>
    <row r="867" spans="1:11" x14ac:dyDescent="0.2">
      <c r="A867" s="1" t="s">
        <v>3605</v>
      </c>
      <c r="B867" s="1" t="s">
        <v>3606</v>
      </c>
      <c r="C867" s="2" t="e">
        <f t="shared" ref="C867:C905" si="682">HYPERLINK("https://www.google.com/url?q=https%3A%2F%2Fwww.rdpb.go.th%2Frdpb%2FprojectData%2Ffiles%2Fnorthern%2F2567%2F12%25E0%25B9%2581%25E0%25B8%25A1%25E0%25B9%2588%25E0%25B8%25AE%25E0%25B9%2588%25E0%25B8%25AD%25E0%25B8%2587%25E0%25B8%25AA%25E0%25B8%25AD%25E0%25B8%"&amp;"2599.pdf", "แม่ฮ่องสอน")</f>
        <v>#VALUE!</v>
      </c>
      <c r="D867" s="1" t="s">
        <v>3607</v>
      </c>
      <c r="E867" s="1" t="s">
        <v>22</v>
      </c>
      <c r="F867" s="3" t="s">
        <v>3608</v>
      </c>
      <c r="G867" s="2" t="str">
        <f t="shared" ref="G867:G868" si="683">HYPERLINK("https://www.google.com/url?q=https%3A%2F%2Fdrive.google.com%2Ffile%2Fd%2F1UA4vl5sumJ24Sd-4uUJtTAYrfPlIUROE%2Fview%3Fusp%3Dsharing", "สภาพสมบูรณ์")</f>
        <v>สภาพสมบูรณ์</v>
      </c>
      <c r="H867" s="2" t="str">
        <f t="shared" ref="H867:H892" si="684">HYPERLINK("https://www.google.com/url?q=http%3A%2F%2Fnull", "")</f>
        <v/>
      </c>
      <c r="I867" s="1" t="s">
        <v>3609</v>
      </c>
      <c r="J867" s="1" t="s">
        <v>3610</v>
      </c>
      <c r="K867" s="1" t="s">
        <v>18</v>
      </c>
    </row>
    <row r="868" spans="1:11" x14ac:dyDescent="0.2">
      <c r="A868" s="1" t="s">
        <v>3611</v>
      </c>
      <c r="B868" s="1" t="s">
        <v>3612</v>
      </c>
      <c r="C868" s="2" t="e">
        <f t="shared" si="682"/>
        <v>#VALUE!</v>
      </c>
      <c r="D868" s="1" t="s">
        <v>47</v>
      </c>
      <c r="E868" s="1" t="s">
        <v>22</v>
      </c>
      <c r="F868" s="3" t="s">
        <v>3608</v>
      </c>
      <c r="G868" s="2" t="str">
        <f t="shared" si="683"/>
        <v>สภาพสมบูรณ์</v>
      </c>
      <c r="H868" s="2" t="str">
        <f t="shared" si="684"/>
        <v/>
      </c>
      <c r="I868" s="1" t="s">
        <v>2999</v>
      </c>
      <c r="J868" s="1" t="s">
        <v>3613</v>
      </c>
      <c r="K868" s="1" t="s">
        <v>18</v>
      </c>
    </row>
    <row r="869" spans="1:11" x14ac:dyDescent="0.2">
      <c r="A869" s="1" t="s">
        <v>3614</v>
      </c>
      <c r="B869" s="1" t="s">
        <v>3615</v>
      </c>
      <c r="C869" s="2" t="e">
        <f t="shared" si="682"/>
        <v>#VALUE!</v>
      </c>
      <c r="D869" s="1" t="s">
        <v>47</v>
      </c>
      <c r="E869" s="1" t="s">
        <v>22</v>
      </c>
      <c r="F869" s="1" t="s">
        <v>47</v>
      </c>
      <c r="G869" s="2" t="str">
        <f>HYPERLINK("https://www.google.com/url?q=https%3A%2F%2Fdrive.google.com%2Ffile%2Fd%2F1UA4vl5sumJ24Sd-4uUJtTAYrfPlIUROE%2Fview%3Fusp%3Dsharing", "บรรลุวัตถุประสงค์แล้ว/เสร็จสิ้น")</f>
        <v>บรรลุวัตถุประสงค์แล้ว/เสร็จสิ้น</v>
      </c>
      <c r="H869" s="2" t="str">
        <f t="shared" si="684"/>
        <v/>
      </c>
      <c r="I869" s="1" t="s">
        <v>3616</v>
      </c>
      <c r="J869" s="1" t="s">
        <v>3617</v>
      </c>
      <c r="K869" s="1" t="s">
        <v>3618</v>
      </c>
    </row>
    <row r="870" spans="1:11" x14ac:dyDescent="0.2">
      <c r="A870" s="1" t="s">
        <v>3619</v>
      </c>
      <c r="B870" s="1" t="s">
        <v>3620</v>
      </c>
      <c r="C870" s="2" t="e">
        <f t="shared" si="682"/>
        <v>#VALUE!</v>
      </c>
      <c r="D870" s="1" t="s">
        <v>3621</v>
      </c>
      <c r="E870" s="1" t="s">
        <v>22</v>
      </c>
      <c r="F870" s="1" t="s">
        <v>3622</v>
      </c>
      <c r="G870" s="2" t="str">
        <f t="shared" ref="G870:G882" si="685">HYPERLINK("https://www.google.com/url?q=https%3A%2F%2Fdrive.google.com%2Ffile%2Fd%2F1UA4vl5sumJ24Sd-4uUJtTAYrfPlIUROE%2Fview%3Fusp%3Dsharing", "สภาพสมบูรณ์")</f>
        <v>สภาพสมบูรณ์</v>
      </c>
      <c r="H870" s="2" t="str">
        <f t="shared" si="684"/>
        <v/>
      </c>
      <c r="I870" s="1" t="s">
        <v>3623</v>
      </c>
      <c r="J870" s="1" t="s">
        <v>3624</v>
      </c>
      <c r="K870" s="1" t="s">
        <v>18</v>
      </c>
    </row>
    <row r="871" spans="1:11" x14ac:dyDescent="0.2">
      <c r="A871" s="1" t="s">
        <v>3625</v>
      </c>
      <c r="B871" s="1" t="s">
        <v>3626</v>
      </c>
      <c r="C871" s="2" t="e">
        <f t="shared" si="682"/>
        <v>#VALUE!</v>
      </c>
      <c r="D871" s="1" t="s">
        <v>3349</v>
      </c>
      <c r="E871" s="1" t="s">
        <v>22</v>
      </c>
      <c r="F871" s="1" t="s">
        <v>3627</v>
      </c>
      <c r="G871" s="2" t="str">
        <f t="shared" si="685"/>
        <v>สภาพสมบูรณ์</v>
      </c>
      <c r="H871" s="2" t="str">
        <f t="shared" si="684"/>
        <v/>
      </c>
      <c r="I871" s="1" t="s">
        <v>3628</v>
      </c>
      <c r="J871" s="1" t="s">
        <v>3629</v>
      </c>
      <c r="K871" s="1" t="s">
        <v>18</v>
      </c>
    </row>
    <row r="872" spans="1:11" x14ac:dyDescent="0.2">
      <c r="A872" s="1" t="s">
        <v>3630</v>
      </c>
      <c r="B872" s="1" t="s">
        <v>3631</v>
      </c>
      <c r="C872" s="2" t="e">
        <f t="shared" si="682"/>
        <v>#VALUE!</v>
      </c>
      <c r="D872" s="1" t="s">
        <v>3632</v>
      </c>
      <c r="E872" s="1" t="s">
        <v>22</v>
      </c>
      <c r="F872" s="1" t="s">
        <v>3633</v>
      </c>
      <c r="G872" s="2" t="str">
        <f t="shared" si="685"/>
        <v>สภาพสมบูรณ์</v>
      </c>
      <c r="H872" s="2" t="str">
        <f t="shared" si="684"/>
        <v/>
      </c>
      <c r="I872" s="1" t="s">
        <v>3634</v>
      </c>
      <c r="J872" s="1" t="s">
        <v>47</v>
      </c>
      <c r="K872" s="1" t="s">
        <v>18</v>
      </c>
    </row>
    <row r="873" spans="1:11" x14ac:dyDescent="0.2">
      <c r="A873" s="1" t="s">
        <v>3635</v>
      </c>
      <c r="B873" s="1" t="s">
        <v>3636</v>
      </c>
      <c r="C873" s="2" t="e">
        <f t="shared" si="682"/>
        <v>#VALUE!</v>
      </c>
      <c r="D873" s="1" t="s">
        <v>3632</v>
      </c>
      <c r="E873" s="1" t="s">
        <v>22</v>
      </c>
      <c r="F873" s="1" t="s">
        <v>3633</v>
      </c>
      <c r="G873" s="2" t="str">
        <f t="shared" si="685"/>
        <v>สภาพสมบูรณ์</v>
      </c>
      <c r="H873" s="2" t="str">
        <f t="shared" si="684"/>
        <v/>
      </c>
      <c r="I873" s="1" t="s">
        <v>3637</v>
      </c>
      <c r="J873" s="1" t="s">
        <v>47</v>
      </c>
      <c r="K873" s="1" t="s">
        <v>18</v>
      </c>
    </row>
    <row r="874" spans="1:11" x14ac:dyDescent="0.2">
      <c r="A874" s="1" t="s">
        <v>3638</v>
      </c>
      <c r="B874" s="1" t="s">
        <v>3639</v>
      </c>
      <c r="C874" s="2" t="e">
        <f t="shared" si="682"/>
        <v>#VALUE!</v>
      </c>
      <c r="D874" s="1" t="s">
        <v>3632</v>
      </c>
      <c r="E874" s="1" t="s">
        <v>22</v>
      </c>
      <c r="F874" s="1" t="s">
        <v>3633</v>
      </c>
      <c r="G874" s="2" t="str">
        <f t="shared" si="685"/>
        <v>สภาพสมบูรณ์</v>
      </c>
      <c r="H874" s="2" t="str">
        <f t="shared" si="684"/>
        <v/>
      </c>
      <c r="I874" s="1" t="s">
        <v>3640</v>
      </c>
      <c r="J874" s="1" t="s">
        <v>3641</v>
      </c>
      <c r="K874" s="1" t="s">
        <v>18</v>
      </c>
    </row>
    <row r="875" spans="1:11" x14ac:dyDescent="0.2">
      <c r="A875" s="1" t="s">
        <v>3642</v>
      </c>
      <c r="B875" s="1" t="s">
        <v>3643</v>
      </c>
      <c r="C875" s="2" t="e">
        <f t="shared" si="682"/>
        <v>#VALUE!</v>
      </c>
      <c r="D875" s="1" t="s">
        <v>3632</v>
      </c>
      <c r="E875" s="1" t="s">
        <v>22</v>
      </c>
      <c r="F875" s="1" t="s">
        <v>3633</v>
      </c>
      <c r="G875" s="2" t="str">
        <f t="shared" si="685"/>
        <v>สภาพสมบูรณ์</v>
      </c>
      <c r="H875" s="2" t="str">
        <f t="shared" si="684"/>
        <v/>
      </c>
      <c r="I875" s="1" t="s">
        <v>3644</v>
      </c>
      <c r="J875" s="1" t="s">
        <v>3645</v>
      </c>
      <c r="K875" s="1" t="s">
        <v>18</v>
      </c>
    </row>
    <row r="876" spans="1:11" x14ac:dyDescent="0.2">
      <c r="A876" s="1" t="s">
        <v>3646</v>
      </c>
      <c r="B876" s="1" t="s">
        <v>3647</v>
      </c>
      <c r="C876" s="2" t="e">
        <f t="shared" si="682"/>
        <v>#VALUE!</v>
      </c>
      <c r="D876" s="1" t="s">
        <v>3632</v>
      </c>
      <c r="E876" s="1" t="s">
        <v>22</v>
      </c>
      <c r="F876" s="1" t="s">
        <v>3633</v>
      </c>
      <c r="G876" s="2" t="str">
        <f t="shared" si="685"/>
        <v>สภาพสมบูรณ์</v>
      </c>
      <c r="H876" s="2" t="str">
        <f t="shared" si="684"/>
        <v/>
      </c>
      <c r="I876" s="1" t="s">
        <v>243</v>
      </c>
      <c r="J876" s="1" t="s">
        <v>3641</v>
      </c>
      <c r="K876" s="1" t="s">
        <v>18</v>
      </c>
    </row>
    <row r="877" spans="1:11" x14ac:dyDescent="0.2">
      <c r="A877" s="1" t="s">
        <v>3648</v>
      </c>
      <c r="B877" s="1" t="s">
        <v>3649</v>
      </c>
      <c r="C877" s="2" t="e">
        <f t="shared" si="682"/>
        <v>#VALUE!</v>
      </c>
      <c r="D877" s="1" t="s">
        <v>3621</v>
      </c>
      <c r="E877" s="1" t="s">
        <v>22</v>
      </c>
      <c r="F877" s="1" t="s">
        <v>3650</v>
      </c>
      <c r="G877" s="2" t="str">
        <f t="shared" si="685"/>
        <v>สภาพสมบูรณ์</v>
      </c>
      <c r="H877" s="2" t="str">
        <f t="shared" si="684"/>
        <v/>
      </c>
      <c r="I877" s="1" t="s">
        <v>3651</v>
      </c>
      <c r="J877" s="1" t="s">
        <v>3652</v>
      </c>
      <c r="K877" s="1" t="s">
        <v>18</v>
      </c>
    </row>
    <row r="878" spans="1:11" x14ac:dyDescent="0.2">
      <c r="A878" s="1" t="s">
        <v>3653</v>
      </c>
      <c r="B878" s="1" t="s">
        <v>3654</v>
      </c>
      <c r="C878" s="2" t="e">
        <f t="shared" si="682"/>
        <v>#VALUE!</v>
      </c>
      <c r="D878" s="1" t="s">
        <v>3621</v>
      </c>
      <c r="E878" s="1" t="s">
        <v>22</v>
      </c>
      <c r="F878" s="1" t="s">
        <v>3650</v>
      </c>
      <c r="G878" s="2" t="str">
        <f t="shared" si="685"/>
        <v>สภาพสมบูรณ์</v>
      </c>
      <c r="H878" s="2" t="str">
        <f t="shared" si="684"/>
        <v/>
      </c>
      <c r="I878" s="1" t="s">
        <v>3655</v>
      </c>
      <c r="J878" s="1" t="s">
        <v>3656</v>
      </c>
      <c r="K878" s="1" t="s">
        <v>18</v>
      </c>
    </row>
    <row r="879" spans="1:11" x14ac:dyDescent="0.2">
      <c r="A879" s="1" t="s">
        <v>3657</v>
      </c>
      <c r="B879" s="1" t="s">
        <v>3658</v>
      </c>
      <c r="C879" s="2" t="e">
        <f t="shared" si="682"/>
        <v>#VALUE!</v>
      </c>
      <c r="D879" s="1" t="s">
        <v>358</v>
      </c>
      <c r="E879" s="1" t="s">
        <v>22</v>
      </c>
      <c r="F879" s="1" t="s">
        <v>3659</v>
      </c>
      <c r="G879" s="2" t="str">
        <f t="shared" si="685"/>
        <v>สภาพสมบูรณ์</v>
      </c>
      <c r="H879" s="2" t="str">
        <f t="shared" si="684"/>
        <v/>
      </c>
      <c r="I879" s="1" t="s">
        <v>3660</v>
      </c>
      <c r="J879" s="1" t="s">
        <v>3661</v>
      </c>
      <c r="K879" s="1" t="s">
        <v>18</v>
      </c>
    </row>
    <row r="880" spans="1:11" x14ac:dyDescent="0.2">
      <c r="A880" s="1" t="s">
        <v>3662</v>
      </c>
      <c r="B880" s="1" t="s">
        <v>3663</v>
      </c>
      <c r="C880" s="2" t="e">
        <f t="shared" si="682"/>
        <v>#VALUE!</v>
      </c>
      <c r="D880" s="1" t="s">
        <v>3621</v>
      </c>
      <c r="E880" s="1" t="s">
        <v>22</v>
      </c>
      <c r="F880" s="1" t="s">
        <v>3664</v>
      </c>
      <c r="G880" s="2" t="str">
        <f t="shared" si="685"/>
        <v>สภาพสมบูรณ์</v>
      </c>
      <c r="H880" s="2" t="str">
        <f t="shared" si="684"/>
        <v/>
      </c>
      <c r="I880" s="1" t="s">
        <v>1502</v>
      </c>
      <c r="J880" s="1" t="s">
        <v>3665</v>
      </c>
      <c r="K880" s="1" t="s">
        <v>18</v>
      </c>
    </row>
    <row r="881" spans="1:11" x14ac:dyDescent="0.2">
      <c r="A881" s="1" t="s">
        <v>3666</v>
      </c>
      <c r="B881" s="1" t="s">
        <v>3667</v>
      </c>
      <c r="C881" s="2" t="e">
        <f t="shared" si="682"/>
        <v>#VALUE!</v>
      </c>
      <c r="D881" s="1" t="s">
        <v>358</v>
      </c>
      <c r="E881" s="1" t="s">
        <v>22</v>
      </c>
      <c r="F881" s="1" t="s">
        <v>3668</v>
      </c>
      <c r="G881" s="2" t="str">
        <f t="shared" si="685"/>
        <v>สภาพสมบูรณ์</v>
      </c>
      <c r="H881" s="2" t="str">
        <f t="shared" si="684"/>
        <v/>
      </c>
      <c r="I881" s="1" t="s">
        <v>3145</v>
      </c>
      <c r="J881" s="1" t="s">
        <v>3669</v>
      </c>
      <c r="K881" s="1" t="s">
        <v>18</v>
      </c>
    </row>
    <row r="882" spans="1:11" x14ac:dyDescent="0.2">
      <c r="A882" s="1" t="s">
        <v>3670</v>
      </c>
      <c r="B882" s="1" t="s">
        <v>3671</v>
      </c>
      <c r="C882" s="2" t="e">
        <f t="shared" si="682"/>
        <v>#VALUE!</v>
      </c>
      <c r="D882" s="1" t="s">
        <v>358</v>
      </c>
      <c r="E882" s="1" t="s">
        <v>22</v>
      </c>
      <c r="F882" s="1" t="s">
        <v>3672</v>
      </c>
      <c r="G882" s="2" t="str">
        <f t="shared" si="685"/>
        <v>สภาพสมบูรณ์</v>
      </c>
      <c r="H882" s="2" t="str">
        <f t="shared" si="684"/>
        <v/>
      </c>
      <c r="I882" s="1" t="s">
        <v>3673</v>
      </c>
      <c r="J882" s="1" t="s">
        <v>3674</v>
      </c>
      <c r="K882" s="1" t="s">
        <v>18</v>
      </c>
    </row>
    <row r="883" spans="1:11" x14ac:dyDescent="0.2">
      <c r="A883" s="1" t="s">
        <v>3675</v>
      </c>
      <c r="B883" s="1" t="s">
        <v>3676</v>
      </c>
      <c r="C883" s="2" t="e">
        <f t="shared" si="682"/>
        <v>#VALUE!</v>
      </c>
      <c r="D883" s="1" t="s">
        <v>3632</v>
      </c>
      <c r="E883" s="1" t="s">
        <v>22</v>
      </c>
      <c r="F883" s="1" t="s">
        <v>3677</v>
      </c>
      <c r="G883" s="2" t="str">
        <f>HYPERLINK("https://www.google.com/url?q=https%3A%2F%2Fdrive.google.com%2Ffile%2Fd%2F1UA4vl5sumJ24Sd-4uUJtTAYrfPlIUROE%2Fview%3Fusp%3Dsharing", "บรรลุวัตถุประสงค์แล้ว/เสร็จสิ้น")</f>
        <v>บรรลุวัตถุประสงค์แล้ว/เสร็จสิ้น</v>
      </c>
      <c r="H883" s="2" t="str">
        <f t="shared" si="684"/>
        <v/>
      </c>
      <c r="I883" s="1" t="s">
        <v>3678</v>
      </c>
      <c r="J883" s="1" t="s">
        <v>3679</v>
      </c>
      <c r="K883" s="1" t="s">
        <v>18</v>
      </c>
    </row>
    <row r="884" spans="1:11" x14ac:dyDescent="0.2">
      <c r="A884" s="1" t="s">
        <v>3680</v>
      </c>
      <c r="B884" s="1" t="s">
        <v>3681</v>
      </c>
      <c r="C884" s="2" t="e">
        <f t="shared" si="682"/>
        <v>#VALUE!</v>
      </c>
      <c r="D884" s="1" t="s">
        <v>3632</v>
      </c>
      <c r="E884" s="1" t="s">
        <v>22</v>
      </c>
      <c r="F884" s="1" t="s">
        <v>3677</v>
      </c>
      <c r="G884" s="2" t="str">
        <f t="shared" ref="G884:G891" si="686">HYPERLINK("https://www.google.com/url?q=https%3A%2F%2Fdrive.google.com%2Ffile%2Fd%2F1UA4vl5sumJ24Sd-4uUJtTAYrfPlIUROE%2Fview%3Fusp%3Dsharing", "สภาพสมบูรณ์")</f>
        <v>สภาพสมบูรณ์</v>
      </c>
      <c r="H884" s="2" t="str">
        <f t="shared" si="684"/>
        <v/>
      </c>
      <c r="I884" s="1" t="s">
        <v>1496</v>
      </c>
      <c r="J884" s="1" t="s">
        <v>3682</v>
      </c>
      <c r="K884" s="1" t="s">
        <v>18</v>
      </c>
    </row>
    <row r="885" spans="1:11" x14ac:dyDescent="0.2">
      <c r="A885" s="1" t="s">
        <v>3683</v>
      </c>
      <c r="B885" s="1" t="s">
        <v>3684</v>
      </c>
      <c r="C885" s="2" t="e">
        <f t="shared" si="682"/>
        <v>#VALUE!</v>
      </c>
      <c r="D885" s="1" t="s">
        <v>3685</v>
      </c>
      <c r="E885" s="1" t="s">
        <v>22</v>
      </c>
      <c r="F885" s="1" t="s">
        <v>3686</v>
      </c>
      <c r="G885" s="2" t="str">
        <f t="shared" si="686"/>
        <v>สภาพสมบูรณ์</v>
      </c>
      <c r="H885" s="2" t="str">
        <f t="shared" si="684"/>
        <v/>
      </c>
      <c r="I885" s="1" t="s">
        <v>3687</v>
      </c>
      <c r="J885" s="1" t="s">
        <v>3688</v>
      </c>
      <c r="K885" s="1" t="s">
        <v>18</v>
      </c>
    </row>
    <row r="886" spans="1:11" x14ac:dyDescent="0.2">
      <c r="A886" s="1" t="s">
        <v>3689</v>
      </c>
      <c r="B886" s="1" t="s">
        <v>3690</v>
      </c>
      <c r="C886" s="2" t="e">
        <f t="shared" si="682"/>
        <v>#VALUE!</v>
      </c>
      <c r="D886" s="1" t="s">
        <v>3349</v>
      </c>
      <c r="E886" s="1" t="s">
        <v>22</v>
      </c>
      <c r="F886" s="1" t="s">
        <v>3691</v>
      </c>
      <c r="G886" s="2" t="str">
        <f t="shared" si="686"/>
        <v>สภาพสมบูรณ์</v>
      </c>
      <c r="H886" s="2" t="str">
        <f t="shared" si="684"/>
        <v/>
      </c>
      <c r="I886" s="1" t="s">
        <v>3692</v>
      </c>
      <c r="J886" s="1" t="s">
        <v>3693</v>
      </c>
      <c r="K886" s="1" t="s">
        <v>18</v>
      </c>
    </row>
    <row r="887" spans="1:11" x14ac:dyDescent="0.2">
      <c r="A887" s="1" t="s">
        <v>3694</v>
      </c>
      <c r="B887" s="1" t="s">
        <v>3695</v>
      </c>
      <c r="C887" s="2" t="e">
        <f t="shared" si="682"/>
        <v>#VALUE!</v>
      </c>
      <c r="D887" s="1" t="s">
        <v>3607</v>
      </c>
      <c r="E887" s="1" t="s">
        <v>22</v>
      </c>
      <c r="F887" s="1" t="s">
        <v>3696</v>
      </c>
      <c r="G887" s="2" t="str">
        <f t="shared" si="686"/>
        <v>สภาพสมบูรณ์</v>
      </c>
      <c r="H887" s="2" t="str">
        <f t="shared" si="684"/>
        <v/>
      </c>
      <c r="I887" s="1" t="s">
        <v>3697</v>
      </c>
      <c r="J887" s="1" t="s">
        <v>3698</v>
      </c>
      <c r="K887" s="1" t="s">
        <v>18</v>
      </c>
    </row>
    <row r="888" spans="1:11" x14ac:dyDescent="0.2">
      <c r="A888" s="1" t="s">
        <v>3699</v>
      </c>
      <c r="B888" s="1" t="s">
        <v>3700</v>
      </c>
      <c r="C888" s="2" t="e">
        <f t="shared" si="682"/>
        <v>#VALUE!</v>
      </c>
      <c r="D888" s="1" t="s">
        <v>3621</v>
      </c>
      <c r="E888" s="1" t="s">
        <v>22</v>
      </c>
      <c r="F888" s="1" t="s">
        <v>3696</v>
      </c>
      <c r="G888" s="2" t="str">
        <f t="shared" si="686"/>
        <v>สภาพสมบูรณ์</v>
      </c>
      <c r="H888" s="2" t="str">
        <f t="shared" si="684"/>
        <v/>
      </c>
      <c r="I888" s="1" t="s">
        <v>3701</v>
      </c>
      <c r="J888" s="1" t="s">
        <v>47</v>
      </c>
      <c r="K888" s="1" t="s">
        <v>18</v>
      </c>
    </row>
    <row r="889" spans="1:11" x14ac:dyDescent="0.2">
      <c r="A889" s="1" t="s">
        <v>3702</v>
      </c>
      <c r="B889" s="1" t="s">
        <v>3703</v>
      </c>
      <c r="C889" s="2" t="e">
        <f t="shared" si="682"/>
        <v>#VALUE!</v>
      </c>
      <c r="D889" s="1" t="s">
        <v>3621</v>
      </c>
      <c r="E889" s="1" t="s">
        <v>22</v>
      </c>
      <c r="F889" s="1" t="s">
        <v>3696</v>
      </c>
      <c r="G889" s="2" t="str">
        <f t="shared" si="686"/>
        <v>สภาพสมบูรณ์</v>
      </c>
      <c r="H889" s="2" t="str">
        <f t="shared" si="684"/>
        <v/>
      </c>
      <c r="I889" s="1" t="s">
        <v>3704</v>
      </c>
      <c r="J889" s="1" t="s">
        <v>3705</v>
      </c>
      <c r="K889" s="1" t="s">
        <v>18</v>
      </c>
    </row>
    <row r="890" spans="1:11" x14ac:dyDescent="0.2">
      <c r="A890" s="1" t="s">
        <v>3706</v>
      </c>
      <c r="B890" s="1" t="s">
        <v>3707</v>
      </c>
      <c r="C890" s="2" t="e">
        <f t="shared" si="682"/>
        <v>#VALUE!</v>
      </c>
      <c r="D890" s="1" t="s">
        <v>3632</v>
      </c>
      <c r="E890" s="1" t="s">
        <v>22</v>
      </c>
      <c r="F890" s="1" t="s">
        <v>3708</v>
      </c>
      <c r="G890" s="2" t="str">
        <f t="shared" si="686"/>
        <v>สภาพสมบูรณ์</v>
      </c>
      <c r="H890" s="2" t="str">
        <f t="shared" si="684"/>
        <v/>
      </c>
      <c r="I890" s="1" t="s">
        <v>3709</v>
      </c>
      <c r="J890" s="1" t="s">
        <v>3710</v>
      </c>
      <c r="K890" s="1" t="s">
        <v>18</v>
      </c>
    </row>
    <row r="891" spans="1:11" x14ac:dyDescent="0.2">
      <c r="A891" s="1" t="s">
        <v>3711</v>
      </c>
      <c r="B891" s="1" t="s">
        <v>3712</v>
      </c>
      <c r="C891" s="2" t="e">
        <f t="shared" si="682"/>
        <v>#VALUE!</v>
      </c>
      <c r="D891" s="1" t="s">
        <v>3621</v>
      </c>
      <c r="E891" s="1" t="s">
        <v>22</v>
      </c>
      <c r="F891" s="1" t="s">
        <v>3713</v>
      </c>
      <c r="G891" s="2" t="str">
        <f t="shared" si="686"/>
        <v>สภาพสมบูรณ์</v>
      </c>
      <c r="H891" s="2" t="str">
        <f t="shared" si="684"/>
        <v/>
      </c>
      <c r="I891" s="1" t="s">
        <v>3714</v>
      </c>
      <c r="J891" s="1" t="s">
        <v>3715</v>
      </c>
      <c r="K891" s="1" t="s">
        <v>18</v>
      </c>
    </row>
    <row r="892" spans="1:11" x14ac:dyDescent="0.2">
      <c r="A892" s="1" t="s">
        <v>3716</v>
      </c>
      <c r="B892" s="1" t="s">
        <v>3717</v>
      </c>
      <c r="C892" s="2" t="e">
        <f t="shared" si="682"/>
        <v>#VALUE!</v>
      </c>
      <c r="D892" s="1" t="s">
        <v>47</v>
      </c>
      <c r="E892" s="1" t="s">
        <v>22</v>
      </c>
      <c r="F892" s="1" t="s">
        <v>930</v>
      </c>
      <c r="G892" s="2" t="str">
        <f>HYPERLINK("https://www.google.com/url?q=https%3A%2F%2Fdrive.google.com%2Ffile%2Fd%2F1UA4vl5sumJ24Sd-4uUJtTAYrfPlIUROE%2Fview%3Fusp%3Dsharing", "บรรลุวัตถุประสงค์แล้ว/เสร็จสิ้น")</f>
        <v>บรรลุวัตถุประสงค์แล้ว/เสร็จสิ้น</v>
      </c>
      <c r="H892" s="2" t="str">
        <f t="shared" si="684"/>
        <v/>
      </c>
      <c r="I892" s="1" t="s">
        <v>931</v>
      </c>
      <c r="J892" s="1" t="s">
        <v>47</v>
      </c>
      <c r="K892" s="1" t="s">
        <v>767</v>
      </c>
    </row>
    <row r="893" spans="1:11" x14ac:dyDescent="0.2">
      <c r="A893" s="1" t="s">
        <v>3718</v>
      </c>
      <c r="B893" s="1" t="s">
        <v>3719</v>
      </c>
      <c r="C893" s="2" t="e">
        <f t="shared" si="682"/>
        <v>#VALUE!</v>
      </c>
      <c r="D893" s="1" t="s">
        <v>47</v>
      </c>
      <c r="E893" s="1" t="s">
        <v>22</v>
      </c>
      <c r="F893" s="1" t="s">
        <v>3720</v>
      </c>
      <c r="G893" s="2" t="str">
        <f t="shared" ref="G893:H893" si="687">HYPERLINK("https://www.google.com/url?q=http%3A%2F%2Fnull", "")</f>
        <v/>
      </c>
      <c r="H893" s="2" t="str">
        <f t="shared" si="687"/>
        <v/>
      </c>
      <c r="I893" s="1" t="s">
        <v>3721</v>
      </c>
      <c r="J893" s="1" t="s">
        <v>47</v>
      </c>
      <c r="K893" s="1" t="s">
        <v>94</v>
      </c>
    </row>
    <row r="894" spans="1:11" x14ac:dyDescent="0.2">
      <c r="A894" s="1" t="s">
        <v>3722</v>
      </c>
      <c r="B894" s="1" t="s">
        <v>3723</v>
      </c>
      <c r="C894" s="2" t="e">
        <f t="shared" si="682"/>
        <v>#VALUE!</v>
      </c>
      <c r="D894" s="1" t="s">
        <v>47</v>
      </c>
      <c r="E894" s="1" t="s">
        <v>22</v>
      </c>
      <c r="F894" s="1" t="s">
        <v>938</v>
      </c>
      <c r="G894" s="2" t="str">
        <f t="shared" ref="G894:H894" si="688">HYPERLINK("https://www.google.com/url?q=http%3A%2F%2Fnull", "")</f>
        <v/>
      </c>
      <c r="H894" s="2" t="str">
        <f t="shared" si="688"/>
        <v/>
      </c>
      <c r="I894" s="1" t="s">
        <v>939</v>
      </c>
      <c r="J894" s="1" t="s">
        <v>3724</v>
      </c>
      <c r="K894" s="1" t="s">
        <v>94</v>
      </c>
    </row>
    <row r="895" spans="1:11" x14ac:dyDescent="0.2">
      <c r="A895" s="1" t="s">
        <v>3725</v>
      </c>
      <c r="B895" s="1" t="s">
        <v>3726</v>
      </c>
      <c r="C895" s="2" t="e">
        <f t="shared" si="682"/>
        <v>#VALUE!</v>
      </c>
      <c r="D895" s="1" t="s">
        <v>3727</v>
      </c>
      <c r="E895" s="1" t="s">
        <v>22</v>
      </c>
      <c r="F895" s="3" t="s">
        <v>3608</v>
      </c>
      <c r="G895" s="2" t="str">
        <f t="shared" ref="G895:H895" si="689">HYPERLINK("https://www.google.com/url?q=http%3A%2F%2Fnull", "")</f>
        <v/>
      </c>
      <c r="H895" s="2" t="str">
        <f t="shared" si="689"/>
        <v/>
      </c>
      <c r="I895" s="1" t="s">
        <v>3728</v>
      </c>
      <c r="J895" s="1" t="s">
        <v>3729</v>
      </c>
      <c r="K895" s="1" t="s">
        <v>3730</v>
      </c>
    </row>
    <row r="896" spans="1:11" x14ac:dyDescent="0.2">
      <c r="A896" s="1" t="s">
        <v>3731</v>
      </c>
      <c r="B896" s="1" t="s">
        <v>3732</v>
      </c>
      <c r="C896" s="2" t="e">
        <f t="shared" si="682"/>
        <v>#VALUE!</v>
      </c>
      <c r="D896" s="1" t="s">
        <v>3621</v>
      </c>
      <c r="E896" s="1" t="s">
        <v>22</v>
      </c>
      <c r="F896" s="1" t="s">
        <v>47</v>
      </c>
      <c r="G896" s="2" t="str">
        <f t="shared" ref="G896:H896" si="690">HYPERLINK("https://www.google.com/url?q=http%3A%2F%2Fnull", "")</f>
        <v/>
      </c>
      <c r="H896" s="2" t="str">
        <f t="shared" si="690"/>
        <v/>
      </c>
      <c r="I896" s="1" t="s">
        <v>3733</v>
      </c>
      <c r="J896" s="1" t="s">
        <v>47</v>
      </c>
      <c r="K896" s="1" t="s">
        <v>94</v>
      </c>
    </row>
    <row r="897" spans="1:11" x14ac:dyDescent="0.2">
      <c r="A897" s="1" t="s">
        <v>3734</v>
      </c>
      <c r="B897" s="1" t="s">
        <v>3735</v>
      </c>
      <c r="C897" s="2" t="e">
        <f t="shared" si="682"/>
        <v>#VALUE!</v>
      </c>
      <c r="D897" s="1" t="s">
        <v>358</v>
      </c>
      <c r="E897" s="1" t="s">
        <v>22</v>
      </c>
      <c r="F897" s="1" t="s">
        <v>47</v>
      </c>
      <c r="G897" s="2" t="str">
        <f t="shared" ref="G897:H897" si="691">HYPERLINK("https://www.google.com/url?q=http%3A%2F%2Fnull", "")</f>
        <v/>
      </c>
      <c r="H897" s="2" t="str">
        <f t="shared" si="691"/>
        <v/>
      </c>
      <c r="I897" s="1" t="s">
        <v>3733</v>
      </c>
      <c r="J897" s="1" t="s">
        <v>47</v>
      </c>
      <c r="K897" s="1" t="s">
        <v>94</v>
      </c>
    </row>
    <row r="898" spans="1:11" x14ac:dyDescent="0.2">
      <c r="A898" s="1" t="s">
        <v>3736</v>
      </c>
      <c r="B898" s="1" t="s">
        <v>3737</v>
      </c>
      <c r="C898" s="2" t="e">
        <f t="shared" si="682"/>
        <v>#VALUE!</v>
      </c>
      <c r="D898" s="1" t="s">
        <v>3349</v>
      </c>
      <c r="E898" s="1" t="s">
        <v>22</v>
      </c>
      <c r="F898" s="1" t="s">
        <v>47</v>
      </c>
      <c r="G898" s="2" t="str">
        <f t="shared" ref="G898:H898" si="692">HYPERLINK("https://www.google.com/url?q=http%3A%2F%2Fnull", "")</f>
        <v/>
      </c>
      <c r="H898" s="2" t="str">
        <f t="shared" si="692"/>
        <v/>
      </c>
      <c r="I898" s="1" t="s">
        <v>3738</v>
      </c>
      <c r="J898" s="1" t="s">
        <v>47</v>
      </c>
      <c r="K898" s="1" t="s">
        <v>94</v>
      </c>
    </row>
    <row r="899" spans="1:11" x14ac:dyDescent="0.2">
      <c r="A899" s="1" t="s">
        <v>3739</v>
      </c>
      <c r="B899" s="1" t="s">
        <v>3740</v>
      </c>
      <c r="C899" s="2" t="e">
        <f t="shared" si="682"/>
        <v>#VALUE!</v>
      </c>
      <c r="D899" s="1" t="s">
        <v>3632</v>
      </c>
      <c r="E899" s="1" t="s">
        <v>22</v>
      </c>
      <c r="F899" s="1" t="s">
        <v>47</v>
      </c>
      <c r="G899" s="2" t="str">
        <f t="shared" ref="G899:H899" si="693">HYPERLINK("https://www.google.com/url?q=http%3A%2F%2Fnull", "")</f>
        <v/>
      </c>
      <c r="H899" s="2" t="str">
        <f t="shared" si="693"/>
        <v/>
      </c>
      <c r="I899" s="1" t="s">
        <v>3738</v>
      </c>
      <c r="J899" s="1" t="s">
        <v>47</v>
      </c>
      <c r="K899" s="1" t="s">
        <v>94</v>
      </c>
    </row>
    <row r="900" spans="1:11" x14ac:dyDescent="0.2">
      <c r="A900" s="1" t="s">
        <v>3741</v>
      </c>
      <c r="B900" s="1" t="s">
        <v>3742</v>
      </c>
      <c r="C900" s="2" t="e">
        <f t="shared" si="682"/>
        <v>#VALUE!</v>
      </c>
      <c r="D900" s="1" t="s">
        <v>358</v>
      </c>
      <c r="E900" s="1" t="s">
        <v>22</v>
      </c>
      <c r="F900" s="1" t="s">
        <v>47</v>
      </c>
      <c r="G900" s="2" t="str">
        <f t="shared" ref="G900:H900" si="694">HYPERLINK("https://www.google.com/url?q=http%3A%2F%2Fnull", "")</f>
        <v/>
      </c>
      <c r="H900" s="2" t="str">
        <f t="shared" si="694"/>
        <v/>
      </c>
      <c r="I900" s="1" t="s">
        <v>3733</v>
      </c>
      <c r="J900" s="1" t="s">
        <v>47</v>
      </c>
      <c r="K900" s="1" t="s">
        <v>94</v>
      </c>
    </row>
    <row r="901" spans="1:11" x14ac:dyDescent="0.2">
      <c r="A901" s="1" t="s">
        <v>3743</v>
      </c>
      <c r="B901" s="1" t="s">
        <v>3744</v>
      </c>
      <c r="C901" s="2" t="e">
        <f t="shared" si="682"/>
        <v>#VALUE!</v>
      </c>
      <c r="D901" s="1" t="s">
        <v>358</v>
      </c>
      <c r="E901" s="1" t="s">
        <v>22</v>
      </c>
      <c r="F901" s="1" t="s">
        <v>47</v>
      </c>
      <c r="G901" s="2" t="str">
        <f t="shared" ref="G901:H901" si="695">HYPERLINK("https://www.google.com/url?q=http%3A%2F%2Fnull", "")</f>
        <v/>
      </c>
      <c r="H901" s="2" t="str">
        <f t="shared" si="695"/>
        <v/>
      </c>
      <c r="I901" s="1" t="s">
        <v>3733</v>
      </c>
      <c r="J901" s="1" t="s">
        <v>47</v>
      </c>
      <c r="K901" s="1" t="s">
        <v>94</v>
      </c>
    </row>
    <row r="902" spans="1:11" x14ac:dyDescent="0.2">
      <c r="A902" s="1" t="s">
        <v>3745</v>
      </c>
      <c r="B902" s="1" t="s">
        <v>3746</v>
      </c>
      <c r="C902" s="2" t="e">
        <f t="shared" si="682"/>
        <v>#VALUE!</v>
      </c>
      <c r="D902" s="1" t="s">
        <v>358</v>
      </c>
      <c r="E902" s="1" t="s">
        <v>22</v>
      </c>
      <c r="F902" s="1" t="s">
        <v>47</v>
      </c>
      <c r="G902" s="2" t="str">
        <f t="shared" ref="G902:H902" si="696">HYPERLINK("https://www.google.com/url?q=http%3A%2F%2Fnull", "")</f>
        <v/>
      </c>
      <c r="H902" s="2" t="str">
        <f t="shared" si="696"/>
        <v/>
      </c>
      <c r="I902" s="1" t="s">
        <v>3733</v>
      </c>
      <c r="J902" s="1" t="s">
        <v>47</v>
      </c>
      <c r="K902" s="1" t="s">
        <v>94</v>
      </c>
    </row>
    <row r="903" spans="1:11" x14ac:dyDescent="0.2">
      <c r="A903" s="1" t="s">
        <v>3747</v>
      </c>
      <c r="B903" s="1" t="s">
        <v>3748</v>
      </c>
      <c r="C903" s="2" t="e">
        <f t="shared" si="682"/>
        <v>#VALUE!</v>
      </c>
      <c r="D903" s="1" t="s">
        <v>358</v>
      </c>
      <c r="E903" s="1" t="s">
        <v>22</v>
      </c>
      <c r="F903" s="1" t="s">
        <v>47</v>
      </c>
      <c r="G903" s="2" t="str">
        <f t="shared" ref="G903:H903" si="697">HYPERLINK("https://www.google.com/url?q=http%3A%2F%2Fnull", "")</f>
        <v/>
      </c>
      <c r="H903" s="2" t="str">
        <f t="shared" si="697"/>
        <v/>
      </c>
      <c r="I903" s="1" t="s">
        <v>3733</v>
      </c>
      <c r="J903" s="1" t="s">
        <v>47</v>
      </c>
      <c r="K903" s="1" t="s">
        <v>94</v>
      </c>
    </row>
    <row r="904" spans="1:11" x14ac:dyDescent="0.2">
      <c r="A904" s="1" t="s">
        <v>3749</v>
      </c>
      <c r="B904" s="1" t="s">
        <v>3750</v>
      </c>
      <c r="C904" s="2" t="e">
        <f t="shared" si="682"/>
        <v>#VALUE!</v>
      </c>
      <c r="D904" s="1" t="s">
        <v>3621</v>
      </c>
      <c r="E904" s="1" t="s">
        <v>22</v>
      </c>
      <c r="F904" s="1" t="s">
        <v>47</v>
      </c>
      <c r="G904" s="2" t="str">
        <f t="shared" ref="G904:H904" si="698">HYPERLINK("https://www.google.com/url?q=http%3A%2F%2Fnull", "")</f>
        <v/>
      </c>
      <c r="H904" s="2" t="str">
        <f t="shared" si="698"/>
        <v/>
      </c>
      <c r="I904" s="1" t="s">
        <v>3733</v>
      </c>
      <c r="J904" s="1" t="s">
        <v>47</v>
      </c>
      <c r="K904" s="1" t="s">
        <v>94</v>
      </c>
    </row>
    <row r="905" spans="1:11" x14ac:dyDescent="0.2">
      <c r="A905" s="1" t="s">
        <v>3751</v>
      </c>
      <c r="B905" s="1" t="s">
        <v>3752</v>
      </c>
      <c r="C905" s="2" t="e">
        <f t="shared" si="682"/>
        <v>#VALUE!</v>
      </c>
      <c r="D905" s="1" t="s">
        <v>3621</v>
      </c>
      <c r="E905" s="1" t="s">
        <v>22</v>
      </c>
      <c r="F905" s="1" t="s">
        <v>47</v>
      </c>
      <c r="G905" s="2" t="str">
        <f t="shared" ref="G905:H905" si="699">HYPERLINK("https://www.google.com/url?q=http%3A%2F%2Fnull", "")</f>
        <v/>
      </c>
      <c r="H905" s="2" t="str">
        <f t="shared" si="699"/>
        <v/>
      </c>
      <c r="I905" s="1" t="s">
        <v>3753</v>
      </c>
      <c r="J905" s="1" t="s">
        <v>47</v>
      </c>
      <c r="K905" s="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C1002"/>
  <sheetViews>
    <sheetView showGridLines="0" topLeftCell="A100" workbookViewId="0">
      <selection activeCell="B19" sqref="B19"/>
    </sheetView>
  </sheetViews>
  <sheetFormatPr defaultColWidth="12.5703125" defaultRowHeight="15.75" customHeight="1" x14ac:dyDescent="0.2"/>
  <cols>
    <col min="2" max="2" width="72.5703125" customWidth="1"/>
  </cols>
  <sheetData>
    <row r="1" spans="1:3" x14ac:dyDescent="0.2">
      <c r="A1" s="25" t="s">
        <v>3754</v>
      </c>
      <c r="B1" s="26"/>
      <c r="C1" s="26"/>
    </row>
    <row r="2" spans="1:3" x14ac:dyDescent="0.2">
      <c r="B2" s="4"/>
    </row>
    <row r="3" spans="1:3" x14ac:dyDescent="0.2">
      <c r="A3" s="1" t="s">
        <v>2</v>
      </c>
      <c r="B3" s="4" t="s">
        <v>1</v>
      </c>
      <c r="C3" s="1" t="s">
        <v>3755</v>
      </c>
    </row>
    <row r="4" spans="1:3" x14ac:dyDescent="0.2">
      <c r="A4" s="2" t="s">
        <v>3756</v>
      </c>
      <c r="B4" s="4" t="s">
        <v>40</v>
      </c>
      <c r="C4" s="1">
        <v>1</v>
      </c>
    </row>
    <row r="5" spans="1:3" x14ac:dyDescent="0.2">
      <c r="A5" s="1"/>
      <c r="B5" s="4" t="s">
        <v>12</v>
      </c>
      <c r="C5" s="1">
        <v>1</v>
      </c>
    </row>
    <row r="6" spans="1:3" x14ac:dyDescent="0.2">
      <c r="A6" s="1"/>
      <c r="B6" s="4" t="s">
        <v>28</v>
      </c>
      <c r="C6" s="1">
        <v>1</v>
      </c>
    </row>
    <row r="7" spans="1:3" x14ac:dyDescent="0.2">
      <c r="A7" s="1"/>
      <c r="B7" s="4" t="s">
        <v>20</v>
      </c>
      <c r="C7" s="1">
        <v>1</v>
      </c>
    </row>
    <row r="8" spans="1:3" x14ac:dyDescent="0.2">
      <c r="A8" s="1"/>
      <c r="B8" s="4" t="s">
        <v>46</v>
      </c>
      <c r="C8" s="1">
        <v>1</v>
      </c>
    </row>
    <row r="9" spans="1:3" x14ac:dyDescent="0.2">
      <c r="A9" s="1"/>
      <c r="B9" s="4" t="s">
        <v>33</v>
      </c>
      <c r="C9" s="1">
        <v>1</v>
      </c>
    </row>
    <row r="10" spans="1:3" x14ac:dyDescent="0.2">
      <c r="A10" s="1" t="s">
        <v>3757</v>
      </c>
      <c r="B10" s="4"/>
      <c r="C10" s="1">
        <v>6</v>
      </c>
    </row>
    <row r="11" spans="1:3" x14ac:dyDescent="0.2">
      <c r="A11" s="2" t="s">
        <v>3758</v>
      </c>
      <c r="B11" s="4" t="s">
        <v>51</v>
      </c>
      <c r="C11" s="1">
        <v>1</v>
      </c>
    </row>
    <row r="12" spans="1:3" x14ac:dyDescent="0.2">
      <c r="A12" s="1"/>
      <c r="B12" s="4" t="s">
        <v>67</v>
      </c>
      <c r="C12" s="1">
        <v>1</v>
      </c>
    </row>
    <row r="13" spans="1:3" x14ac:dyDescent="0.2">
      <c r="A13" s="1"/>
      <c r="B13" s="4" t="s">
        <v>62</v>
      </c>
      <c r="C13" s="1">
        <v>1</v>
      </c>
    </row>
    <row r="14" spans="1:3" x14ac:dyDescent="0.2">
      <c r="A14" s="1"/>
      <c r="B14" s="4" t="s">
        <v>57</v>
      </c>
      <c r="C14" s="1">
        <v>1</v>
      </c>
    </row>
    <row r="15" spans="1:3" x14ac:dyDescent="0.2">
      <c r="A15" s="1" t="s">
        <v>3759</v>
      </c>
      <c r="B15" s="4"/>
      <c r="C15" s="1">
        <v>4</v>
      </c>
    </row>
    <row r="16" spans="1:3" x14ac:dyDescent="0.2">
      <c r="A16" s="2" t="s">
        <v>3760</v>
      </c>
      <c r="B16" s="4" t="s">
        <v>88</v>
      </c>
      <c r="C16" s="1">
        <v>1</v>
      </c>
    </row>
    <row r="17" spans="1:3" x14ac:dyDescent="0.2">
      <c r="A17" s="1"/>
      <c r="B17" s="4" t="s">
        <v>96</v>
      </c>
      <c r="C17" s="1">
        <v>1</v>
      </c>
    </row>
    <row r="18" spans="1:3" x14ac:dyDescent="0.2">
      <c r="A18" s="1"/>
      <c r="B18" s="4" t="s">
        <v>99</v>
      </c>
      <c r="C18" s="1">
        <v>1</v>
      </c>
    </row>
    <row r="19" spans="1:3" x14ac:dyDescent="0.2">
      <c r="A19" s="1"/>
      <c r="B19" s="4" t="s">
        <v>93</v>
      </c>
      <c r="C19" s="1">
        <v>1</v>
      </c>
    </row>
    <row r="20" spans="1:3" x14ac:dyDescent="0.2">
      <c r="A20" s="1"/>
      <c r="B20" s="4" t="s">
        <v>74</v>
      </c>
      <c r="C20" s="1">
        <v>1</v>
      </c>
    </row>
    <row r="21" spans="1:3" x14ac:dyDescent="0.2">
      <c r="A21" s="1"/>
      <c r="B21" s="4" t="s">
        <v>79</v>
      </c>
      <c r="C21" s="1">
        <v>1</v>
      </c>
    </row>
    <row r="22" spans="1:3" x14ac:dyDescent="0.2">
      <c r="A22" s="1"/>
      <c r="B22" s="4" t="s">
        <v>83</v>
      </c>
      <c r="C22" s="1">
        <v>1</v>
      </c>
    </row>
    <row r="23" spans="1:3" x14ac:dyDescent="0.2">
      <c r="A23" s="1" t="s">
        <v>3761</v>
      </c>
      <c r="B23" s="4"/>
      <c r="C23" s="1">
        <v>7</v>
      </c>
    </row>
    <row r="24" spans="1:3" x14ac:dyDescent="0.2">
      <c r="A24" s="2" t="s">
        <v>3762</v>
      </c>
      <c r="B24" s="4" t="s">
        <v>113</v>
      </c>
      <c r="C24" s="1">
        <v>1</v>
      </c>
    </row>
    <row r="25" spans="1:3" x14ac:dyDescent="0.2">
      <c r="A25" s="1"/>
      <c r="B25" s="4" t="s">
        <v>122</v>
      </c>
      <c r="C25" s="1">
        <v>1</v>
      </c>
    </row>
    <row r="26" spans="1:3" x14ac:dyDescent="0.2">
      <c r="A26" s="1"/>
      <c r="B26" s="4" t="s">
        <v>118</v>
      </c>
      <c r="C26" s="1">
        <v>1</v>
      </c>
    </row>
    <row r="27" spans="1:3" x14ac:dyDescent="0.2">
      <c r="A27" s="1"/>
      <c r="B27" s="4" t="s">
        <v>140</v>
      </c>
      <c r="C27" s="1">
        <v>1</v>
      </c>
    </row>
    <row r="28" spans="1:3" x14ac:dyDescent="0.2">
      <c r="A28" s="1"/>
      <c r="B28" s="4" t="s">
        <v>152</v>
      </c>
      <c r="C28" s="1">
        <v>1</v>
      </c>
    </row>
    <row r="29" spans="1:3" x14ac:dyDescent="0.2">
      <c r="A29" s="1"/>
      <c r="B29" s="4" t="s">
        <v>133</v>
      </c>
      <c r="C29" s="1">
        <v>1</v>
      </c>
    </row>
    <row r="30" spans="1:3" x14ac:dyDescent="0.2">
      <c r="A30" s="1"/>
      <c r="B30" s="4" t="s">
        <v>147</v>
      </c>
      <c r="C30" s="1">
        <v>1</v>
      </c>
    </row>
    <row r="31" spans="1:3" x14ac:dyDescent="0.2">
      <c r="A31" s="1"/>
      <c r="B31" s="4" t="s">
        <v>157</v>
      </c>
      <c r="C31" s="1">
        <v>1</v>
      </c>
    </row>
    <row r="32" spans="1:3" x14ac:dyDescent="0.2">
      <c r="A32" s="1"/>
      <c r="B32" s="4" t="s">
        <v>101</v>
      </c>
      <c r="C32" s="1">
        <v>1</v>
      </c>
    </row>
    <row r="33" spans="1:3" x14ac:dyDescent="0.2">
      <c r="A33" s="1"/>
      <c r="B33" s="4" t="s">
        <v>136</v>
      </c>
      <c r="C33" s="1">
        <v>1</v>
      </c>
    </row>
    <row r="34" spans="1:3" x14ac:dyDescent="0.2">
      <c r="A34" s="1"/>
      <c r="B34" s="4" t="s">
        <v>130</v>
      </c>
      <c r="C34" s="1">
        <v>1</v>
      </c>
    </row>
    <row r="35" spans="1:3" x14ac:dyDescent="0.2">
      <c r="A35" s="1"/>
      <c r="B35" s="4" t="s">
        <v>125</v>
      </c>
      <c r="C35" s="1">
        <v>1</v>
      </c>
    </row>
    <row r="36" spans="1:3" x14ac:dyDescent="0.2">
      <c r="A36" s="1"/>
      <c r="B36" s="4" t="s">
        <v>107</v>
      </c>
      <c r="C36" s="1">
        <v>1</v>
      </c>
    </row>
    <row r="37" spans="1:3" x14ac:dyDescent="0.2">
      <c r="A37" s="1" t="s">
        <v>3763</v>
      </c>
      <c r="B37" s="4"/>
      <c r="C37" s="1">
        <v>13</v>
      </c>
    </row>
    <row r="38" spans="1:3" x14ac:dyDescent="0.2">
      <c r="A38" s="2" t="s">
        <v>3764</v>
      </c>
      <c r="B38" s="4" t="s">
        <v>167</v>
      </c>
      <c r="C38" s="1">
        <v>1</v>
      </c>
    </row>
    <row r="39" spans="1:3" x14ac:dyDescent="0.2">
      <c r="A39" s="1"/>
      <c r="B39" s="4" t="s">
        <v>163</v>
      </c>
      <c r="C39" s="1">
        <v>1</v>
      </c>
    </row>
    <row r="40" spans="1:3" x14ac:dyDescent="0.2">
      <c r="A40" s="1" t="s">
        <v>3765</v>
      </c>
      <c r="B40" s="4"/>
      <c r="C40" s="1">
        <v>2</v>
      </c>
    </row>
    <row r="41" spans="1:3" x14ac:dyDescent="0.2">
      <c r="A41" s="2" t="s">
        <v>3766</v>
      </c>
      <c r="B41" s="4" t="s">
        <v>177</v>
      </c>
      <c r="C41" s="1">
        <v>1</v>
      </c>
    </row>
    <row r="42" spans="1:3" x14ac:dyDescent="0.2">
      <c r="A42" s="1"/>
      <c r="B42" s="4" t="s">
        <v>171</v>
      </c>
      <c r="C42" s="1">
        <v>1</v>
      </c>
    </row>
    <row r="43" spans="1:3" x14ac:dyDescent="0.2">
      <c r="A43" s="1"/>
      <c r="B43" s="4" t="s">
        <v>181</v>
      </c>
      <c r="C43" s="1">
        <v>1</v>
      </c>
    </row>
    <row r="44" spans="1:3" x14ac:dyDescent="0.2">
      <c r="A44" s="1" t="s">
        <v>3767</v>
      </c>
      <c r="B44" s="4"/>
      <c r="C44" s="1">
        <v>3</v>
      </c>
    </row>
    <row r="45" spans="1:3" x14ac:dyDescent="0.2">
      <c r="A45" s="2" t="s">
        <v>3768</v>
      </c>
      <c r="B45" s="4" t="s">
        <v>193</v>
      </c>
      <c r="C45" s="1">
        <v>1</v>
      </c>
    </row>
    <row r="46" spans="1:3" x14ac:dyDescent="0.2">
      <c r="A46" s="1"/>
      <c r="B46" s="4" t="s">
        <v>198</v>
      </c>
      <c r="C46" s="1">
        <v>1</v>
      </c>
    </row>
    <row r="47" spans="1:3" x14ac:dyDescent="0.2">
      <c r="A47" s="1"/>
      <c r="B47" s="4" t="s">
        <v>187</v>
      </c>
      <c r="C47" s="1">
        <v>1</v>
      </c>
    </row>
    <row r="48" spans="1:3" x14ac:dyDescent="0.2">
      <c r="A48" s="1" t="s">
        <v>3769</v>
      </c>
      <c r="B48" s="4"/>
      <c r="C48" s="1">
        <v>3</v>
      </c>
    </row>
    <row r="49" spans="1:3" x14ac:dyDescent="0.2">
      <c r="A49" s="2" t="s">
        <v>3770</v>
      </c>
      <c r="B49" s="4" t="s">
        <v>202</v>
      </c>
      <c r="C49" s="1">
        <v>1</v>
      </c>
    </row>
    <row r="50" spans="1:3" x14ac:dyDescent="0.2">
      <c r="A50" s="1"/>
      <c r="B50" s="4" t="s">
        <v>212</v>
      </c>
      <c r="C50" s="1">
        <v>1</v>
      </c>
    </row>
    <row r="51" spans="1:3" x14ac:dyDescent="0.2">
      <c r="A51" s="1"/>
      <c r="B51" s="4" t="s">
        <v>207</v>
      </c>
      <c r="C51" s="1">
        <v>1</v>
      </c>
    </row>
    <row r="52" spans="1:3" x14ac:dyDescent="0.2">
      <c r="A52" s="1" t="s">
        <v>3771</v>
      </c>
      <c r="B52" s="4"/>
      <c r="C52" s="1">
        <v>3</v>
      </c>
    </row>
    <row r="53" spans="1:3" x14ac:dyDescent="0.2">
      <c r="A53" s="2" t="s">
        <v>3772</v>
      </c>
      <c r="B53" s="4" t="s">
        <v>217</v>
      </c>
      <c r="C53" s="1">
        <v>1</v>
      </c>
    </row>
    <row r="54" spans="1:3" x14ac:dyDescent="0.2">
      <c r="A54" s="1"/>
      <c r="B54" s="4" t="s">
        <v>223</v>
      </c>
      <c r="C54" s="1">
        <v>1</v>
      </c>
    </row>
    <row r="55" spans="1:3" x14ac:dyDescent="0.2">
      <c r="A55" s="1" t="s">
        <v>3773</v>
      </c>
      <c r="B55" s="4"/>
      <c r="C55" s="1">
        <v>2</v>
      </c>
    </row>
    <row r="56" spans="1:3" x14ac:dyDescent="0.2">
      <c r="A56" s="2" t="s">
        <v>3774</v>
      </c>
      <c r="B56" s="4" t="s">
        <v>2821</v>
      </c>
      <c r="C56" s="1">
        <v>1</v>
      </c>
    </row>
    <row r="57" spans="1:3" x14ac:dyDescent="0.2">
      <c r="A57" s="1"/>
      <c r="B57" s="4" t="s">
        <v>2870</v>
      </c>
      <c r="C57" s="1">
        <v>1</v>
      </c>
    </row>
    <row r="58" spans="1:3" x14ac:dyDescent="0.2">
      <c r="A58" s="1"/>
      <c r="B58" s="4" t="s">
        <v>2878</v>
      </c>
      <c r="C58" s="1">
        <v>1</v>
      </c>
    </row>
    <row r="59" spans="1:3" x14ac:dyDescent="0.2">
      <c r="A59" s="1"/>
      <c r="B59" s="4" t="s">
        <v>2873</v>
      </c>
      <c r="C59" s="1">
        <v>1</v>
      </c>
    </row>
    <row r="60" spans="1:3" x14ac:dyDescent="0.2">
      <c r="A60" s="1"/>
      <c r="B60" s="4" t="s">
        <v>2920</v>
      </c>
      <c r="C60" s="1">
        <v>1</v>
      </c>
    </row>
    <row r="61" spans="1:3" x14ac:dyDescent="0.2">
      <c r="A61" s="1"/>
      <c r="B61" s="4" t="s">
        <v>2891</v>
      </c>
      <c r="C61" s="1">
        <v>1</v>
      </c>
    </row>
    <row r="62" spans="1:3" x14ac:dyDescent="0.2">
      <c r="A62" s="1"/>
      <c r="B62" s="4" t="s">
        <v>2882</v>
      </c>
      <c r="C62" s="1">
        <v>1</v>
      </c>
    </row>
    <row r="63" spans="1:3" x14ac:dyDescent="0.2">
      <c r="A63" s="1"/>
      <c r="B63" s="4" t="s">
        <v>2812</v>
      </c>
      <c r="C63" s="1">
        <v>1</v>
      </c>
    </row>
    <row r="64" spans="1:3" x14ac:dyDescent="0.2">
      <c r="A64" s="1"/>
      <c r="B64" s="4" t="s">
        <v>2854</v>
      </c>
      <c r="C64" s="1">
        <v>1</v>
      </c>
    </row>
    <row r="65" spans="1:3" x14ac:dyDescent="0.2">
      <c r="A65" s="1"/>
      <c r="B65" s="4" t="s">
        <v>2801</v>
      </c>
      <c r="C65" s="1">
        <v>1</v>
      </c>
    </row>
    <row r="66" spans="1:3" x14ac:dyDescent="0.2">
      <c r="A66" s="1"/>
      <c r="B66" s="4" t="s">
        <v>2844</v>
      </c>
      <c r="C66" s="1">
        <v>1</v>
      </c>
    </row>
    <row r="67" spans="1:3" x14ac:dyDescent="0.2">
      <c r="A67" s="1"/>
      <c r="B67" s="4" t="s">
        <v>2839</v>
      </c>
      <c r="C67" s="1">
        <v>1</v>
      </c>
    </row>
    <row r="68" spans="1:3" x14ac:dyDescent="0.2">
      <c r="A68" s="1"/>
      <c r="B68" s="4" t="s">
        <v>2806</v>
      </c>
      <c r="C68" s="1">
        <v>1</v>
      </c>
    </row>
    <row r="69" spans="1:3" x14ac:dyDescent="0.2">
      <c r="A69" s="1"/>
      <c r="B69" s="4" t="s">
        <v>2809</v>
      </c>
      <c r="C69" s="1">
        <v>1</v>
      </c>
    </row>
    <row r="70" spans="1:3" x14ac:dyDescent="0.2">
      <c r="A70" s="1"/>
      <c r="B70" s="4" t="s">
        <v>2837</v>
      </c>
      <c r="C70" s="1">
        <v>1</v>
      </c>
    </row>
    <row r="71" spans="1:3" x14ac:dyDescent="0.2">
      <c r="A71" s="1"/>
      <c r="B71" s="4" t="s">
        <v>2848</v>
      </c>
      <c r="C71" s="1">
        <v>1</v>
      </c>
    </row>
    <row r="72" spans="1:3" x14ac:dyDescent="0.2">
      <c r="A72" s="1"/>
      <c r="B72" s="4" t="s">
        <v>2792</v>
      </c>
      <c r="C72" s="1">
        <v>1</v>
      </c>
    </row>
    <row r="73" spans="1:3" x14ac:dyDescent="0.2">
      <c r="A73" s="1"/>
      <c r="B73" s="4" t="s">
        <v>2829</v>
      </c>
      <c r="C73" s="1">
        <v>1</v>
      </c>
    </row>
    <row r="74" spans="1:3" x14ac:dyDescent="0.2">
      <c r="A74" s="1"/>
      <c r="B74" s="4" t="s">
        <v>2826</v>
      </c>
      <c r="C74" s="1">
        <v>1</v>
      </c>
    </row>
    <row r="75" spans="1:3" x14ac:dyDescent="0.2">
      <c r="A75" s="1"/>
      <c r="B75" s="4" t="s">
        <v>2816</v>
      </c>
      <c r="C75" s="1">
        <v>1</v>
      </c>
    </row>
    <row r="76" spans="1:3" x14ac:dyDescent="0.2">
      <c r="A76" s="1"/>
      <c r="B76" s="4" t="s">
        <v>2833</v>
      </c>
      <c r="C76" s="1">
        <v>1</v>
      </c>
    </row>
    <row r="77" spans="1:3" x14ac:dyDescent="0.2">
      <c r="A77" s="1"/>
      <c r="B77" s="4" t="s">
        <v>2899</v>
      </c>
      <c r="C77" s="1">
        <v>1</v>
      </c>
    </row>
    <row r="78" spans="1:3" x14ac:dyDescent="0.2">
      <c r="A78" s="1"/>
      <c r="B78" s="4" t="s">
        <v>937</v>
      </c>
      <c r="C78" s="1">
        <v>1</v>
      </c>
    </row>
    <row r="79" spans="1:3" x14ac:dyDescent="0.2">
      <c r="A79" s="1"/>
      <c r="B79" s="4" t="s">
        <v>2797</v>
      </c>
      <c r="C79" s="1">
        <v>1</v>
      </c>
    </row>
    <row r="80" spans="1:3" x14ac:dyDescent="0.2">
      <c r="A80" s="1"/>
      <c r="B80" s="4" t="s">
        <v>2895</v>
      </c>
      <c r="C80" s="1">
        <v>1</v>
      </c>
    </row>
    <row r="81" spans="1:3" x14ac:dyDescent="0.2">
      <c r="A81" s="1"/>
      <c r="B81" s="4" t="s">
        <v>2860</v>
      </c>
      <c r="C81" s="1">
        <v>1</v>
      </c>
    </row>
    <row r="82" spans="1:3" x14ac:dyDescent="0.2">
      <c r="A82" s="1"/>
      <c r="B82" s="4" t="s">
        <v>2916</v>
      </c>
      <c r="C82" s="1">
        <v>1</v>
      </c>
    </row>
    <row r="83" spans="1:3" x14ac:dyDescent="0.2">
      <c r="A83" s="1"/>
      <c r="B83" s="4" t="s">
        <v>2886</v>
      </c>
      <c r="C83" s="1">
        <v>1</v>
      </c>
    </row>
    <row r="84" spans="1:3" x14ac:dyDescent="0.2">
      <c r="A84" s="1"/>
      <c r="B84" s="4" t="s">
        <v>2912</v>
      </c>
      <c r="C84" s="1">
        <v>1</v>
      </c>
    </row>
    <row r="85" spans="1:3" x14ac:dyDescent="0.2">
      <c r="A85" s="1"/>
      <c r="B85" s="4" t="s">
        <v>2903</v>
      </c>
      <c r="C85" s="1">
        <v>1</v>
      </c>
    </row>
    <row r="86" spans="1:3" x14ac:dyDescent="0.2">
      <c r="A86" s="1"/>
      <c r="B86" s="4" t="s">
        <v>2862</v>
      </c>
      <c r="C86" s="1">
        <v>1</v>
      </c>
    </row>
    <row r="87" spans="1:3" x14ac:dyDescent="0.2">
      <c r="A87" s="1"/>
      <c r="B87" s="4" t="s">
        <v>2908</v>
      </c>
      <c r="C87" s="1">
        <v>1</v>
      </c>
    </row>
    <row r="88" spans="1:3" x14ac:dyDescent="0.2">
      <c r="A88" s="1"/>
      <c r="B88" s="4" t="s">
        <v>2787</v>
      </c>
      <c r="C88" s="1">
        <v>1</v>
      </c>
    </row>
    <row r="89" spans="1:3" x14ac:dyDescent="0.2">
      <c r="A89" s="1"/>
      <c r="B89" s="4" t="s">
        <v>2866</v>
      </c>
      <c r="C89" s="1">
        <v>1</v>
      </c>
    </row>
    <row r="90" spans="1:3" x14ac:dyDescent="0.2">
      <c r="A90" s="1" t="s">
        <v>3775</v>
      </c>
      <c r="B90" s="4"/>
      <c r="C90" s="1">
        <v>34</v>
      </c>
    </row>
    <row r="91" spans="1:3" x14ac:dyDescent="0.2">
      <c r="A91" s="2" t="s">
        <v>3776</v>
      </c>
      <c r="B91" s="4" t="s">
        <v>3323</v>
      </c>
      <c r="C91" s="1">
        <v>1</v>
      </c>
    </row>
    <row r="92" spans="1:3" x14ac:dyDescent="0.2">
      <c r="A92" s="1"/>
      <c r="B92" s="4" t="s">
        <v>3175</v>
      </c>
      <c r="C92" s="1">
        <v>1</v>
      </c>
    </row>
    <row r="93" spans="1:3" x14ac:dyDescent="0.2">
      <c r="A93" s="1"/>
      <c r="B93" s="4" t="s">
        <v>3464</v>
      </c>
      <c r="C93" s="1">
        <v>1</v>
      </c>
    </row>
    <row r="94" spans="1:3" x14ac:dyDescent="0.2">
      <c r="A94" s="1"/>
      <c r="B94" s="4" t="s">
        <v>3354</v>
      </c>
      <c r="C94" s="1">
        <v>1</v>
      </c>
    </row>
    <row r="95" spans="1:3" x14ac:dyDescent="0.2">
      <c r="A95" s="1"/>
      <c r="B95" s="4" t="s">
        <v>2933</v>
      </c>
      <c r="C95" s="1">
        <v>1</v>
      </c>
    </row>
    <row r="96" spans="1:3" x14ac:dyDescent="0.2">
      <c r="A96" s="1"/>
      <c r="B96" s="4" t="s">
        <v>2928</v>
      </c>
      <c r="C96" s="1">
        <v>1</v>
      </c>
    </row>
    <row r="97" spans="1:3" x14ac:dyDescent="0.2">
      <c r="A97" s="1"/>
      <c r="B97" s="4" t="s">
        <v>2982</v>
      </c>
      <c r="C97" s="1">
        <v>1</v>
      </c>
    </row>
    <row r="98" spans="1:3" x14ac:dyDescent="0.2">
      <c r="A98" s="1"/>
      <c r="B98" s="4" t="s">
        <v>3500</v>
      </c>
      <c r="C98" s="1">
        <v>1</v>
      </c>
    </row>
    <row r="99" spans="1:3" x14ac:dyDescent="0.2">
      <c r="A99" s="1"/>
      <c r="B99" s="4" t="s">
        <v>3448</v>
      </c>
      <c r="C99" s="1">
        <v>1</v>
      </c>
    </row>
    <row r="100" spans="1:3" x14ac:dyDescent="0.2">
      <c r="A100" s="1"/>
      <c r="B100" s="4" t="s">
        <v>3380</v>
      </c>
      <c r="C100" s="1">
        <v>1</v>
      </c>
    </row>
    <row r="101" spans="1:3" x14ac:dyDescent="0.2">
      <c r="A101" s="1"/>
      <c r="B101" s="4" t="s">
        <v>3363</v>
      </c>
      <c r="C101" s="1">
        <v>1</v>
      </c>
    </row>
    <row r="102" spans="1:3" x14ac:dyDescent="0.2">
      <c r="A102" s="1"/>
      <c r="B102" s="4" t="s">
        <v>3348</v>
      </c>
      <c r="C102" s="1">
        <v>1</v>
      </c>
    </row>
    <row r="103" spans="1:3" x14ac:dyDescent="0.2">
      <c r="A103" s="1"/>
      <c r="B103" s="4" t="s">
        <v>3308</v>
      </c>
      <c r="C103" s="1">
        <v>1</v>
      </c>
    </row>
    <row r="104" spans="1:3" x14ac:dyDescent="0.2">
      <c r="A104" s="1"/>
      <c r="B104" s="4" t="s">
        <v>3255</v>
      </c>
      <c r="C104" s="1">
        <v>1</v>
      </c>
    </row>
    <row r="105" spans="1:3" x14ac:dyDescent="0.2">
      <c r="A105" s="1"/>
      <c r="B105" s="4" t="s">
        <v>3416</v>
      </c>
      <c r="C105" s="1">
        <v>1</v>
      </c>
    </row>
    <row r="106" spans="1:3" x14ac:dyDescent="0.2">
      <c r="A106" s="1"/>
      <c r="B106" s="4" t="s">
        <v>3302</v>
      </c>
      <c r="C106" s="1">
        <v>1</v>
      </c>
    </row>
    <row r="107" spans="1:3" x14ac:dyDescent="0.2">
      <c r="A107" s="1"/>
      <c r="B107" s="4" t="s">
        <v>3236</v>
      </c>
      <c r="C107" s="1">
        <v>1</v>
      </c>
    </row>
    <row r="108" spans="1:3" x14ac:dyDescent="0.2">
      <c r="A108" s="1"/>
      <c r="B108" s="4" t="s">
        <v>3172</v>
      </c>
      <c r="C108" s="1">
        <v>1</v>
      </c>
    </row>
    <row r="109" spans="1:3" x14ac:dyDescent="0.2">
      <c r="A109" s="1"/>
      <c r="B109" s="4" t="s">
        <v>3469</v>
      </c>
      <c r="C109" s="1">
        <v>1</v>
      </c>
    </row>
    <row r="110" spans="1:3" x14ac:dyDescent="0.2">
      <c r="A110" s="1"/>
      <c r="B110" s="4" t="s">
        <v>3101</v>
      </c>
      <c r="C110" s="1">
        <v>1</v>
      </c>
    </row>
    <row r="111" spans="1:3" x14ac:dyDescent="0.2">
      <c r="A111" s="1"/>
      <c r="B111" s="4" t="s">
        <v>3126</v>
      </c>
      <c r="C111" s="1">
        <v>1</v>
      </c>
    </row>
    <row r="112" spans="1:3" x14ac:dyDescent="0.2">
      <c r="A112" s="1"/>
      <c r="B112" s="4" t="s">
        <v>3160</v>
      </c>
      <c r="C112" s="1">
        <v>1</v>
      </c>
    </row>
    <row r="113" spans="1:3" x14ac:dyDescent="0.2">
      <c r="A113" s="1"/>
      <c r="B113" s="4" t="s">
        <v>3154</v>
      </c>
      <c r="C113" s="1">
        <v>1</v>
      </c>
    </row>
    <row r="114" spans="1:3" x14ac:dyDescent="0.2">
      <c r="A114" s="1"/>
      <c r="B114" s="4" t="s">
        <v>3240</v>
      </c>
      <c r="C114" s="1">
        <v>1</v>
      </c>
    </row>
    <row r="115" spans="1:3" x14ac:dyDescent="0.2">
      <c r="A115" s="1"/>
      <c r="B115" s="4" t="s">
        <v>3247</v>
      </c>
      <c r="C115" s="1">
        <v>1</v>
      </c>
    </row>
    <row r="116" spans="1:3" x14ac:dyDescent="0.2">
      <c r="A116" s="1"/>
      <c r="B116" s="4" t="s">
        <v>3194</v>
      </c>
      <c r="C116" s="1">
        <v>1</v>
      </c>
    </row>
    <row r="117" spans="1:3" x14ac:dyDescent="0.2">
      <c r="A117" s="1"/>
      <c r="B117" s="4" t="s">
        <v>3074</v>
      </c>
      <c r="C117" s="1">
        <v>1</v>
      </c>
    </row>
    <row r="118" spans="1:3" x14ac:dyDescent="0.2">
      <c r="A118" s="1"/>
      <c r="B118" s="4" t="s">
        <v>3198</v>
      </c>
      <c r="C118" s="1">
        <v>1</v>
      </c>
    </row>
    <row r="119" spans="1:3" x14ac:dyDescent="0.2">
      <c r="A119" s="1"/>
      <c r="B119" s="4" t="s">
        <v>3118</v>
      </c>
      <c r="C119" s="1">
        <v>1</v>
      </c>
    </row>
    <row r="120" spans="1:3" x14ac:dyDescent="0.2">
      <c r="A120" s="1"/>
      <c r="B120" s="4" t="s">
        <v>3280</v>
      </c>
      <c r="C120" s="1">
        <v>1</v>
      </c>
    </row>
    <row r="121" spans="1:3" x14ac:dyDescent="0.2">
      <c r="A121" s="1"/>
      <c r="B121" s="4" t="s">
        <v>3122</v>
      </c>
      <c r="C121" s="1">
        <v>1</v>
      </c>
    </row>
    <row r="122" spans="1:3" x14ac:dyDescent="0.2">
      <c r="A122" s="1"/>
      <c r="B122" s="4" t="s">
        <v>3002</v>
      </c>
      <c r="C122" s="1">
        <v>1</v>
      </c>
    </row>
    <row r="123" spans="1:3" x14ac:dyDescent="0.2">
      <c r="A123" s="1"/>
      <c r="B123" s="4" t="s">
        <v>3217</v>
      </c>
      <c r="C123" s="1">
        <v>1</v>
      </c>
    </row>
    <row r="124" spans="1:3" x14ac:dyDescent="0.2">
      <c r="A124" s="1"/>
      <c r="B124" s="4" t="s">
        <v>3053</v>
      </c>
      <c r="C124" s="1">
        <v>1</v>
      </c>
    </row>
    <row r="125" spans="1:3" x14ac:dyDescent="0.2">
      <c r="A125" s="1"/>
      <c r="B125" s="4" t="s">
        <v>3167</v>
      </c>
      <c r="C125" s="1">
        <v>1</v>
      </c>
    </row>
    <row r="126" spans="1:3" x14ac:dyDescent="0.2">
      <c r="A126" s="1"/>
      <c r="B126" s="4" t="s">
        <v>3060</v>
      </c>
      <c r="C126" s="1">
        <v>1</v>
      </c>
    </row>
    <row r="127" spans="1:3" x14ac:dyDescent="0.2">
      <c r="A127" s="1"/>
      <c r="B127" s="4" t="s">
        <v>3204</v>
      </c>
      <c r="C127" s="1">
        <v>1</v>
      </c>
    </row>
    <row r="128" spans="1:3" x14ac:dyDescent="0.2">
      <c r="A128" s="1"/>
      <c r="B128" s="4" t="s">
        <v>3110</v>
      </c>
      <c r="C128" s="1">
        <v>1</v>
      </c>
    </row>
    <row r="129" spans="1:3" x14ac:dyDescent="0.2">
      <c r="A129" s="1"/>
      <c r="B129" s="4" t="s">
        <v>3221</v>
      </c>
      <c r="C129" s="1">
        <v>1</v>
      </c>
    </row>
    <row r="130" spans="1:3" x14ac:dyDescent="0.2">
      <c r="A130" s="1"/>
      <c r="B130" s="4" t="s">
        <v>3226</v>
      </c>
      <c r="C130" s="1">
        <v>1</v>
      </c>
    </row>
    <row r="131" spans="1:3" x14ac:dyDescent="0.2">
      <c r="A131" s="1"/>
      <c r="B131" s="4" t="s">
        <v>3201</v>
      </c>
      <c r="C131" s="1">
        <v>1</v>
      </c>
    </row>
    <row r="132" spans="1:3" x14ac:dyDescent="0.2">
      <c r="A132" s="1"/>
      <c r="B132" s="4" t="s">
        <v>3115</v>
      </c>
      <c r="C132" s="1">
        <v>1</v>
      </c>
    </row>
    <row r="133" spans="1:3" x14ac:dyDescent="0.2">
      <c r="A133" s="1"/>
      <c r="B133" s="4" t="s">
        <v>3150</v>
      </c>
      <c r="C133" s="1">
        <v>1</v>
      </c>
    </row>
    <row r="134" spans="1:3" x14ac:dyDescent="0.2">
      <c r="A134" s="1"/>
      <c r="B134" s="4" t="s">
        <v>3300</v>
      </c>
      <c r="C134" s="1">
        <v>1</v>
      </c>
    </row>
    <row r="135" spans="1:3" x14ac:dyDescent="0.2">
      <c r="A135" s="1"/>
      <c r="B135" s="4" t="s">
        <v>3148</v>
      </c>
      <c r="C135" s="1">
        <v>1</v>
      </c>
    </row>
    <row r="136" spans="1:3" x14ac:dyDescent="0.2">
      <c r="A136" s="1"/>
      <c r="B136" s="4" t="s">
        <v>3143</v>
      </c>
      <c r="C136" s="1">
        <v>1</v>
      </c>
    </row>
    <row r="137" spans="1:3" x14ac:dyDescent="0.2">
      <c r="A137" s="1"/>
      <c r="B137" s="4" t="s">
        <v>3137</v>
      </c>
      <c r="C137" s="1">
        <v>1</v>
      </c>
    </row>
    <row r="138" spans="1:3" x14ac:dyDescent="0.2">
      <c r="A138" s="1"/>
      <c r="B138" s="4" t="s">
        <v>3132</v>
      </c>
      <c r="C138" s="1">
        <v>1</v>
      </c>
    </row>
    <row r="139" spans="1:3" x14ac:dyDescent="0.2">
      <c r="A139" s="1"/>
      <c r="B139" s="4" t="s">
        <v>2956</v>
      </c>
      <c r="C139" s="1">
        <v>1</v>
      </c>
    </row>
    <row r="140" spans="1:3" x14ac:dyDescent="0.2">
      <c r="A140" s="1"/>
      <c r="B140" s="4" t="s">
        <v>3258</v>
      </c>
      <c r="C140" s="1">
        <v>1</v>
      </c>
    </row>
    <row r="141" spans="1:3" x14ac:dyDescent="0.2">
      <c r="A141" s="1"/>
      <c r="B141" s="4" t="s">
        <v>2924</v>
      </c>
      <c r="C141" s="1">
        <v>1</v>
      </c>
    </row>
    <row r="142" spans="1:3" x14ac:dyDescent="0.2">
      <c r="A142" s="1"/>
      <c r="B142" s="4" t="s">
        <v>3343</v>
      </c>
      <c r="C142" s="1">
        <v>1</v>
      </c>
    </row>
    <row r="143" spans="1:3" x14ac:dyDescent="0.2">
      <c r="A143" s="1"/>
      <c r="B143" s="4" t="s">
        <v>3439</v>
      </c>
      <c r="C143" s="1">
        <v>1</v>
      </c>
    </row>
    <row r="144" spans="1:3" x14ac:dyDescent="0.2">
      <c r="A144" s="1"/>
      <c r="B144" s="4" t="s">
        <v>3213</v>
      </c>
      <c r="C144" s="1">
        <v>1</v>
      </c>
    </row>
    <row r="145" spans="1:3" x14ac:dyDescent="0.2">
      <c r="A145" s="1"/>
      <c r="B145" s="4" t="s">
        <v>3209</v>
      </c>
      <c r="C145" s="1">
        <v>1</v>
      </c>
    </row>
    <row r="146" spans="1:3" x14ac:dyDescent="0.2">
      <c r="A146" s="1"/>
      <c r="B146" s="4" t="s">
        <v>3489</v>
      </c>
      <c r="C146" s="1">
        <v>1</v>
      </c>
    </row>
    <row r="147" spans="1:3" x14ac:dyDescent="0.2">
      <c r="A147" s="1"/>
      <c r="B147" s="4" t="s">
        <v>3455</v>
      </c>
      <c r="C147" s="1">
        <v>1</v>
      </c>
    </row>
    <row r="148" spans="1:3" x14ac:dyDescent="0.2">
      <c r="A148" s="1"/>
      <c r="B148" s="4" t="s">
        <v>3263</v>
      </c>
      <c r="C148" s="1">
        <v>1</v>
      </c>
    </row>
    <row r="149" spans="1:3" x14ac:dyDescent="0.2">
      <c r="A149" s="1"/>
      <c r="B149" s="4" t="s">
        <v>3483</v>
      </c>
      <c r="C149" s="1">
        <v>1</v>
      </c>
    </row>
    <row r="150" spans="1:3" x14ac:dyDescent="0.2">
      <c r="A150" s="1"/>
      <c r="B150" s="4" t="s">
        <v>3129</v>
      </c>
      <c r="C150" s="1">
        <v>1</v>
      </c>
    </row>
    <row r="151" spans="1:3" x14ac:dyDescent="0.2">
      <c r="A151" s="1"/>
      <c r="B151" s="4" t="s">
        <v>3078</v>
      </c>
      <c r="C151" s="1">
        <v>1</v>
      </c>
    </row>
    <row r="152" spans="1:3" x14ac:dyDescent="0.2">
      <c r="A152" s="1"/>
      <c r="B152" s="4" t="s">
        <v>3294</v>
      </c>
      <c r="C152" s="1">
        <v>1</v>
      </c>
    </row>
    <row r="153" spans="1:3" x14ac:dyDescent="0.2">
      <c r="A153" s="1"/>
      <c r="B153" s="4" t="s">
        <v>3325</v>
      </c>
      <c r="C153" s="1">
        <v>1</v>
      </c>
    </row>
    <row r="154" spans="1:3" x14ac:dyDescent="0.2">
      <c r="A154" s="1"/>
      <c r="B154" s="4" t="s">
        <v>3182</v>
      </c>
      <c r="C154" s="1">
        <v>1</v>
      </c>
    </row>
    <row r="155" spans="1:3" x14ac:dyDescent="0.2">
      <c r="A155" s="1"/>
      <c r="B155" s="4" t="s">
        <v>3082</v>
      </c>
      <c r="C155" s="1">
        <v>1</v>
      </c>
    </row>
    <row r="156" spans="1:3" x14ac:dyDescent="0.2">
      <c r="A156" s="1"/>
      <c r="B156" s="4" t="s">
        <v>3022</v>
      </c>
      <c r="C156" s="1">
        <v>1</v>
      </c>
    </row>
    <row r="157" spans="1:3" x14ac:dyDescent="0.2">
      <c r="A157" s="1"/>
      <c r="B157" s="4" t="s">
        <v>3057</v>
      </c>
      <c r="C157" s="1">
        <v>1</v>
      </c>
    </row>
    <row r="158" spans="1:3" x14ac:dyDescent="0.2">
      <c r="A158" s="1"/>
      <c r="B158" s="4" t="s">
        <v>2947</v>
      </c>
      <c r="C158" s="1">
        <v>1</v>
      </c>
    </row>
    <row r="159" spans="1:3" x14ac:dyDescent="0.2">
      <c r="A159" s="1"/>
      <c r="B159" s="4" t="s">
        <v>3191</v>
      </c>
      <c r="C159" s="1">
        <v>1</v>
      </c>
    </row>
    <row r="160" spans="1:3" x14ac:dyDescent="0.2">
      <c r="A160" s="1"/>
      <c r="B160" s="4" t="s">
        <v>3164</v>
      </c>
      <c r="C160" s="1">
        <v>1</v>
      </c>
    </row>
    <row r="161" spans="1:3" x14ac:dyDescent="0.2">
      <c r="A161" s="1"/>
      <c r="B161" s="4" t="s">
        <v>3093</v>
      </c>
      <c r="C161" s="1">
        <v>1</v>
      </c>
    </row>
    <row r="162" spans="1:3" x14ac:dyDescent="0.2">
      <c r="A162" s="1"/>
      <c r="B162" s="4" t="s">
        <v>3095</v>
      </c>
      <c r="C162" s="1">
        <v>1</v>
      </c>
    </row>
    <row r="163" spans="1:3" x14ac:dyDescent="0.2">
      <c r="A163" s="1"/>
      <c r="B163" s="4" t="s">
        <v>2964</v>
      </c>
      <c r="C163" s="1">
        <v>1</v>
      </c>
    </row>
    <row r="164" spans="1:3" x14ac:dyDescent="0.2">
      <c r="A164" s="1"/>
      <c r="B164" s="4" t="s">
        <v>3243</v>
      </c>
      <c r="C164" s="1">
        <v>1</v>
      </c>
    </row>
    <row r="165" spans="1:3" x14ac:dyDescent="0.2">
      <c r="A165" s="1"/>
      <c r="B165" s="4" t="s">
        <v>3050</v>
      </c>
      <c r="C165" s="1">
        <v>1</v>
      </c>
    </row>
    <row r="166" spans="1:3" x14ac:dyDescent="0.2">
      <c r="A166" s="1"/>
      <c r="B166" s="4" t="s">
        <v>3260</v>
      </c>
      <c r="C166" s="1">
        <v>1</v>
      </c>
    </row>
    <row r="167" spans="1:3" x14ac:dyDescent="0.2">
      <c r="A167" s="1"/>
      <c r="B167" s="4" t="s">
        <v>3032</v>
      </c>
      <c r="C167" s="1">
        <v>1</v>
      </c>
    </row>
    <row r="168" spans="1:3" x14ac:dyDescent="0.2">
      <c r="A168" s="1"/>
      <c r="B168" s="4" t="s">
        <v>3034</v>
      </c>
      <c r="C168" s="1">
        <v>1</v>
      </c>
    </row>
    <row r="169" spans="1:3" x14ac:dyDescent="0.2">
      <c r="A169" s="1"/>
      <c r="B169" s="4" t="s">
        <v>3036</v>
      </c>
      <c r="C169" s="1">
        <v>1</v>
      </c>
    </row>
    <row r="170" spans="1:3" x14ac:dyDescent="0.2">
      <c r="A170" s="1"/>
      <c r="B170" s="4" t="s">
        <v>3038</v>
      </c>
      <c r="C170" s="1">
        <v>1</v>
      </c>
    </row>
    <row r="171" spans="1:3" x14ac:dyDescent="0.2">
      <c r="A171" s="1"/>
      <c r="B171" s="4" t="s">
        <v>3026</v>
      </c>
      <c r="C171" s="1">
        <v>1</v>
      </c>
    </row>
    <row r="172" spans="1:3" x14ac:dyDescent="0.2">
      <c r="A172" s="1"/>
      <c r="B172" s="4" t="s">
        <v>3186</v>
      </c>
      <c r="C172" s="1">
        <v>1</v>
      </c>
    </row>
    <row r="173" spans="1:3" x14ac:dyDescent="0.2">
      <c r="A173" s="1"/>
      <c r="B173" s="4" t="s">
        <v>3189</v>
      </c>
      <c r="C173" s="1">
        <v>1</v>
      </c>
    </row>
    <row r="174" spans="1:3" x14ac:dyDescent="0.2">
      <c r="A174" s="1"/>
      <c r="B174" s="4" t="s">
        <v>3179</v>
      </c>
      <c r="C174" s="1">
        <v>1</v>
      </c>
    </row>
    <row r="175" spans="1:3" x14ac:dyDescent="0.2">
      <c r="A175" s="1"/>
      <c r="B175" s="4" t="s">
        <v>2985</v>
      </c>
      <c r="C175" s="1">
        <v>1</v>
      </c>
    </row>
    <row r="176" spans="1:3" x14ac:dyDescent="0.2">
      <c r="A176" s="1"/>
      <c r="B176" s="4" t="s">
        <v>2977</v>
      </c>
      <c r="C176" s="1">
        <v>1</v>
      </c>
    </row>
    <row r="177" spans="1:3" x14ac:dyDescent="0.2">
      <c r="A177" s="1"/>
      <c r="B177" s="4" t="s">
        <v>3048</v>
      </c>
      <c r="C177" s="1">
        <v>1</v>
      </c>
    </row>
    <row r="178" spans="1:3" x14ac:dyDescent="0.2">
      <c r="A178" s="1"/>
      <c r="B178" s="4" t="s">
        <v>3044</v>
      </c>
      <c r="C178" s="1">
        <v>1</v>
      </c>
    </row>
    <row r="179" spans="1:3" x14ac:dyDescent="0.2">
      <c r="A179" s="1"/>
      <c r="B179" s="4" t="s">
        <v>2988</v>
      </c>
      <c r="C179" s="1">
        <v>1</v>
      </c>
    </row>
    <row r="180" spans="1:3" x14ac:dyDescent="0.2">
      <c r="A180" s="1"/>
      <c r="B180" s="4" t="s">
        <v>3234</v>
      </c>
      <c r="C180" s="1">
        <v>1</v>
      </c>
    </row>
    <row r="181" spans="1:3" x14ac:dyDescent="0.2">
      <c r="A181" s="1"/>
      <c r="B181" s="4" t="s">
        <v>3232</v>
      </c>
      <c r="C181" s="1">
        <v>1</v>
      </c>
    </row>
    <row r="182" spans="1:3" x14ac:dyDescent="0.2">
      <c r="A182" s="1"/>
      <c r="B182" s="4" t="s">
        <v>3156</v>
      </c>
      <c r="C182" s="1">
        <v>1</v>
      </c>
    </row>
    <row r="183" spans="1:3" x14ac:dyDescent="0.2">
      <c r="A183" s="1"/>
      <c r="B183" s="4" t="s">
        <v>2935</v>
      </c>
      <c r="C183" s="1">
        <v>1</v>
      </c>
    </row>
    <row r="184" spans="1:3" x14ac:dyDescent="0.2">
      <c r="A184" s="1"/>
      <c r="B184" s="4" t="s">
        <v>3013</v>
      </c>
      <c r="C184" s="1">
        <v>1</v>
      </c>
    </row>
    <row r="185" spans="1:3" x14ac:dyDescent="0.2">
      <c r="A185" s="1"/>
      <c r="B185" s="4" t="s">
        <v>3018</v>
      </c>
      <c r="C185" s="1">
        <v>1</v>
      </c>
    </row>
    <row r="186" spans="1:3" x14ac:dyDescent="0.2">
      <c r="A186" s="1"/>
      <c r="B186" s="4" t="s">
        <v>3141</v>
      </c>
      <c r="C186" s="1">
        <v>1</v>
      </c>
    </row>
    <row r="187" spans="1:3" x14ac:dyDescent="0.2">
      <c r="A187" s="1"/>
      <c r="B187" s="4" t="s">
        <v>3335</v>
      </c>
      <c r="C187" s="1">
        <v>1</v>
      </c>
    </row>
    <row r="188" spans="1:3" x14ac:dyDescent="0.2">
      <c r="A188" s="1"/>
      <c r="B188" s="4" t="s">
        <v>3385</v>
      </c>
      <c r="C188" s="1">
        <v>1</v>
      </c>
    </row>
    <row r="189" spans="1:3" x14ac:dyDescent="0.2">
      <c r="A189" s="1"/>
      <c r="B189" s="4" t="s">
        <v>3494</v>
      </c>
      <c r="C189" s="1">
        <v>1</v>
      </c>
    </row>
    <row r="190" spans="1:3" x14ac:dyDescent="0.2">
      <c r="A190" s="1"/>
      <c r="B190" s="4" t="s">
        <v>3420</v>
      </c>
      <c r="C190" s="1">
        <v>1</v>
      </c>
    </row>
    <row r="191" spans="1:3" x14ac:dyDescent="0.2">
      <c r="A191" s="1"/>
      <c r="B191" s="4" t="s">
        <v>3513</v>
      </c>
      <c r="C191" s="1">
        <v>1</v>
      </c>
    </row>
    <row r="192" spans="1:3" x14ac:dyDescent="0.2">
      <c r="A192" s="1"/>
      <c r="B192" s="4" t="s">
        <v>3297</v>
      </c>
      <c r="C192" s="1">
        <v>1</v>
      </c>
    </row>
    <row r="193" spans="1:3" x14ac:dyDescent="0.2">
      <c r="A193" s="1"/>
      <c r="B193" s="4" t="s">
        <v>3409</v>
      </c>
      <c r="C193" s="1">
        <v>1</v>
      </c>
    </row>
    <row r="194" spans="1:3" x14ac:dyDescent="0.2">
      <c r="A194" s="1"/>
      <c r="B194" s="4" t="s">
        <v>3411</v>
      </c>
      <c r="C194" s="1">
        <v>1</v>
      </c>
    </row>
    <row r="195" spans="1:3" x14ac:dyDescent="0.2">
      <c r="A195" s="1"/>
      <c r="B195" s="4" t="s">
        <v>3406</v>
      </c>
      <c r="C195" s="1">
        <v>1</v>
      </c>
    </row>
    <row r="196" spans="1:3" x14ac:dyDescent="0.2">
      <c r="A196" s="1"/>
      <c r="B196" s="4" t="s">
        <v>3423</v>
      </c>
      <c r="C196" s="1">
        <v>1</v>
      </c>
    </row>
    <row r="197" spans="1:3" x14ac:dyDescent="0.2">
      <c r="A197" s="1"/>
      <c r="B197" s="4" t="s">
        <v>3479</v>
      </c>
      <c r="C197" s="1">
        <v>1</v>
      </c>
    </row>
    <row r="198" spans="1:3" x14ac:dyDescent="0.2">
      <c r="A198" s="1"/>
      <c r="B198" s="4" t="s">
        <v>3472</v>
      </c>
      <c r="C198" s="1">
        <v>1</v>
      </c>
    </row>
    <row r="199" spans="1:3" x14ac:dyDescent="0.2">
      <c r="A199" s="1"/>
      <c r="B199" s="4" t="s">
        <v>2939</v>
      </c>
      <c r="C199" s="1">
        <v>1</v>
      </c>
    </row>
    <row r="200" spans="1:3" x14ac:dyDescent="0.2">
      <c r="A200" s="1"/>
      <c r="B200" s="4" t="s">
        <v>3289</v>
      </c>
      <c r="C200" s="1">
        <v>1</v>
      </c>
    </row>
    <row r="201" spans="1:3" x14ac:dyDescent="0.2">
      <c r="A201" s="1"/>
      <c r="B201" s="4" t="s">
        <v>3291</v>
      </c>
      <c r="C201" s="1">
        <v>1</v>
      </c>
    </row>
    <row r="202" spans="1:3" x14ac:dyDescent="0.2">
      <c r="A202" s="1"/>
      <c r="B202" s="4" t="s">
        <v>3284</v>
      </c>
      <c r="C202" s="1">
        <v>1</v>
      </c>
    </row>
    <row r="203" spans="1:3" x14ac:dyDescent="0.2">
      <c r="A203" s="1"/>
      <c r="B203" s="4" t="s">
        <v>2993</v>
      </c>
      <c r="C203" s="1">
        <v>1</v>
      </c>
    </row>
    <row r="204" spans="1:3" x14ac:dyDescent="0.2">
      <c r="A204" s="1"/>
      <c r="B204" s="4" t="s">
        <v>3088</v>
      </c>
      <c r="C204" s="1">
        <v>1</v>
      </c>
    </row>
    <row r="205" spans="1:3" x14ac:dyDescent="0.2">
      <c r="A205" s="1"/>
      <c r="B205" s="4" t="s">
        <v>2951</v>
      </c>
      <c r="C205" s="1">
        <v>1</v>
      </c>
    </row>
    <row r="206" spans="1:3" x14ac:dyDescent="0.2">
      <c r="A206" s="1"/>
      <c r="B206" s="4" t="s">
        <v>3496</v>
      </c>
      <c r="C206" s="1">
        <v>1</v>
      </c>
    </row>
    <row r="207" spans="1:3" x14ac:dyDescent="0.2">
      <c r="A207" s="1"/>
      <c r="B207" s="4" t="s">
        <v>3444</v>
      </c>
      <c r="C207" s="1">
        <v>1</v>
      </c>
    </row>
    <row r="208" spans="1:3" x14ac:dyDescent="0.2">
      <c r="A208" s="1"/>
      <c r="B208" s="4" t="s">
        <v>3395</v>
      </c>
      <c r="C208" s="1">
        <v>1</v>
      </c>
    </row>
    <row r="209" spans="1:3" x14ac:dyDescent="0.2">
      <c r="A209" s="1"/>
      <c r="B209" s="4" t="s">
        <v>3375</v>
      </c>
      <c r="C209" s="1">
        <v>1</v>
      </c>
    </row>
    <row r="210" spans="1:3" x14ac:dyDescent="0.2">
      <c r="A210" s="1"/>
      <c r="B210" s="4" t="s">
        <v>3460</v>
      </c>
      <c r="C210" s="1">
        <v>1</v>
      </c>
    </row>
    <row r="211" spans="1:3" x14ac:dyDescent="0.2">
      <c r="A211" s="1"/>
      <c r="B211" s="4" t="s">
        <v>3070</v>
      </c>
      <c r="C211" s="1">
        <v>1</v>
      </c>
    </row>
    <row r="212" spans="1:3" x14ac:dyDescent="0.2">
      <c r="A212" s="1"/>
      <c r="B212" s="4" t="s">
        <v>3476</v>
      </c>
      <c r="C212" s="1">
        <v>1</v>
      </c>
    </row>
    <row r="213" spans="1:3" x14ac:dyDescent="0.2">
      <c r="A213" s="1"/>
      <c r="B213" s="4" t="s">
        <v>3403</v>
      </c>
      <c r="C213" s="1">
        <v>1</v>
      </c>
    </row>
    <row r="214" spans="1:3" x14ac:dyDescent="0.2">
      <c r="A214" s="1"/>
      <c r="B214" s="4" t="s">
        <v>2997</v>
      </c>
      <c r="C214" s="1">
        <v>1</v>
      </c>
    </row>
    <row r="215" spans="1:3" x14ac:dyDescent="0.2">
      <c r="A215" s="1"/>
      <c r="B215" s="4" t="s">
        <v>2959</v>
      </c>
      <c r="C215" s="1">
        <v>1</v>
      </c>
    </row>
    <row r="216" spans="1:3" x14ac:dyDescent="0.2">
      <c r="A216" s="1"/>
      <c r="B216" s="4" t="s">
        <v>3413</v>
      </c>
      <c r="C216" s="1">
        <v>1</v>
      </c>
    </row>
    <row r="217" spans="1:3" x14ac:dyDescent="0.2">
      <c r="A217" s="1"/>
      <c r="B217" s="4" t="s">
        <v>3029</v>
      </c>
      <c r="C217" s="1">
        <v>1</v>
      </c>
    </row>
    <row r="218" spans="1:3" x14ac:dyDescent="0.2">
      <c r="A218" s="1"/>
      <c r="B218" s="4" t="s">
        <v>3452</v>
      </c>
      <c r="C218" s="1">
        <v>1</v>
      </c>
    </row>
    <row r="219" spans="1:3" x14ac:dyDescent="0.2">
      <c r="A219" s="1"/>
      <c r="B219" s="4" t="s">
        <v>3508</v>
      </c>
      <c r="C219" s="1">
        <v>1</v>
      </c>
    </row>
    <row r="220" spans="1:3" x14ac:dyDescent="0.2">
      <c r="A220" s="1"/>
      <c r="B220" s="4" t="s">
        <v>3504</v>
      </c>
      <c r="C220" s="1">
        <v>1</v>
      </c>
    </row>
    <row r="221" spans="1:3" x14ac:dyDescent="0.2">
      <c r="A221" s="1"/>
      <c r="B221" s="4" t="s">
        <v>3313</v>
      </c>
      <c r="C221" s="1">
        <v>1</v>
      </c>
    </row>
    <row r="222" spans="1:3" x14ac:dyDescent="0.2">
      <c r="A222" s="1"/>
      <c r="B222" s="4" t="s">
        <v>3430</v>
      </c>
      <c r="C222" s="1">
        <v>1</v>
      </c>
    </row>
    <row r="223" spans="1:3" x14ac:dyDescent="0.2">
      <c r="A223" s="1"/>
      <c r="B223" s="4" t="s">
        <v>3435</v>
      </c>
      <c r="C223" s="1">
        <v>1</v>
      </c>
    </row>
    <row r="224" spans="1:3" x14ac:dyDescent="0.2">
      <c r="A224" s="1"/>
      <c r="B224" s="4" t="s">
        <v>3426</v>
      </c>
      <c r="C224" s="1">
        <v>1</v>
      </c>
    </row>
    <row r="225" spans="1:3" x14ac:dyDescent="0.2">
      <c r="A225" s="1"/>
      <c r="B225" s="4" t="s">
        <v>3318</v>
      </c>
      <c r="C225" s="1">
        <v>1</v>
      </c>
    </row>
    <row r="226" spans="1:3" x14ac:dyDescent="0.2">
      <c r="A226" s="1"/>
      <c r="B226" s="4" t="s">
        <v>3250</v>
      </c>
      <c r="C226" s="1">
        <v>1</v>
      </c>
    </row>
    <row r="227" spans="1:3" x14ac:dyDescent="0.2">
      <c r="A227" s="1"/>
      <c r="B227" s="4" t="s">
        <v>3327</v>
      </c>
      <c r="C227" s="1">
        <v>1</v>
      </c>
    </row>
    <row r="228" spans="1:3" x14ac:dyDescent="0.2">
      <c r="A228" s="1"/>
      <c r="B228" s="4" t="s">
        <v>3275</v>
      </c>
      <c r="C228" s="1">
        <v>1</v>
      </c>
    </row>
    <row r="229" spans="1:3" x14ac:dyDescent="0.2">
      <c r="A229" s="1"/>
      <c r="B229" s="4" t="s">
        <v>3389</v>
      </c>
      <c r="C229" s="1">
        <v>1</v>
      </c>
    </row>
    <row r="230" spans="1:3" x14ac:dyDescent="0.2">
      <c r="A230" s="1"/>
      <c r="B230" s="4" t="s">
        <v>3370</v>
      </c>
      <c r="C230" s="1">
        <v>1</v>
      </c>
    </row>
    <row r="231" spans="1:3" x14ac:dyDescent="0.2">
      <c r="A231" s="1"/>
      <c r="B231" s="4" t="s">
        <v>3486</v>
      </c>
      <c r="C231" s="1">
        <v>1</v>
      </c>
    </row>
    <row r="232" spans="1:3" x14ac:dyDescent="0.2">
      <c r="A232" s="1"/>
      <c r="B232" s="4" t="s">
        <v>3337</v>
      </c>
      <c r="C232" s="1">
        <v>1</v>
      </c>
    </row>
    <row r="233" spans="1:3" x14ac:dyDescent="0.2">
      <c r="A233" s="1"/>
      <c r="B233" s="4" t="s">
        <v>3331</v>
      </c>
      <c r="C233" s="1">
        <v>1</v>
      </c>
    </row>
    <row r="234" spans="1:3" x14ac:dyDescent="0.2">
      <c r="A234" s="1"/>
      <c r="B234" s="4" t="s">
        <v>3367</v>
      </c>
      <c r="C234" s="1">
        <v>1</v>
      </c>
    </row>
    <row r="235" spans="1:3" x14ac:dyDescent="0.2">
      <c r="A235" s="1"/>
      <c r="B235" s="4" t="s">
        <v>2943</v>
      </c>
      <c r="C235" s="1">
        <v>1</v>
      </c>
    </row>
    <row r="236" spans="1:3" x14ac:dyDescent="0.2">
      <c r="A236" s="1"/>
      <c r="B236" s="4" t="s">
        <v>3399</v>
      </c>
      <c r="C236" s="1">
        <v>1</v>
      </c>
    </row>
    <row r="237" spans="1:3" x14ac:dyDescent="0.2">
      <c r="A237" s="1"/>
      <c r="B237" s="4" t="s">
        <v>3268</v>
      </c>
      <c r="C237" s="1">
        <v>1</v>
      </c>
    </row>
    <row r="238" spans="1:3" x14ac:dyDescent="0.2">
      <c r="A238" s="1"/>
      <c r="B238" s="4" t="s">
        <v>3272</v>
      </c>
      <c r="C238" s="1">
        <v>1</v>
      </c>
    </row>
    <row r="239" spans="1:3" x14ac:dyDescent="0.2">
      <c r="A239" s="1"/>
      <c r="B239" s="4" t="s">
        <v>3359</v>
      </c>
      <c r="C239" s="1">
        <v>1</v>
      </c>
    </row>
    <row r="240" spans="1:3" x14ac:dyDescent="0.2">
      <c r="A240" s="1"/>
      <c r="B240" s="4" t="s">
        <v>3015</v>
      </c>
      <c r="C240" s="1">
        <v>1</v>
      </c>
    </row>
    <row r="241" spans="1:3" x14ac:dyDescent="0.2">
      <c r="A241" s="1"/>
      <c r="B241" s="4" t="s">
        <v>3006</v>
      </c>
      <c r="C241" s="1">
        <v>1</v>
      </c>
    </row>
    <row r="242" spans="1:3" x14ac:dyDescent="0.2">
      <c r="A242" s="1"/>
      <c r="B242" s="4" t="s">
        <v>3085</v>
      </c>
      <c r="C242" s="1">
        <v>1</v>
      </c>
    </row>
    <row r="243" spans="1:3" x14ac:dyDescent="0.2">
      <c r="A243" s="1"/>
      <c r="B243" s="4" t="s">
        <v>3097</v>
      </c>
      <c r="C243" s="1">
        <v>1</v>
      </c>
    </row>
    <row r="244" spans="1:3" x14ac:dyDescent="0.2">
      <c r="A244" s="1"/>
      <c r="B244" s="4" t="s">
        <v>2990</v>
      </c>
      <c r="C244" s="1">
        <v>1</v>
      </c>
    </row>
    <row r="245" spans="1:3" x14ac:dyDescent="0.2">
      <c r="A245" s="1"/>
      <c r="B245" s="4" t="s">
        <v>3066</v>
      </c>
      <c r="C245" s="1">
        <v>1</v>
      </c>
    </row>
    <row r="246" spans="1:3" x14ac:dyDescent="0.2">
      <c r="A246" s="1"/>
      <c r="B246" s="4" t="s">
        <v>3063</v>
      </c>
      <c r="C246" s="1">
        <v>1</v>
      </c>
    </row>
    <row r="247" spans="1:3" x14ac:dyDescent="0.2">
      <c r="A247" s="1"/>
      <c r="B247" s="4" t="s">
        <v>3040</v>
      </c>
      <c r="C247" s="1">
        <v>1</v>
      </c>
    </row>
    <row r="248" spans="1:3" x14ac:dyDescent="0.2">
      <c r="A248" s="1"/>
      <c r="B248" s="4" t="s">
        <v>3008</v>
      </c>
      <c r="C248" s="1">
        <v>1</v>
      </c>
    </row>
    <row r="249" spans="1:3" x14ac:dyDescent="0.2">
      <c r="A249" s="1"/>
      <c r="B249" s="4" t="s">
        <v>2968</v>
      </c>
      <c r="C249" s="1">
        <v>1</v>
      </c>
    </row>
    <row r="250" spans="1:3" x14ac:dyDescent="0.2">
      <c r="A250" s="1"/>
      <c r="B250" s="4" t="s">
        <v>3106</v>
      </c>
      <c r="C250" s="1">
        <v>1</v>
      </c>
    </row>
    <row r="251" spans="1:3" x14ac:dyDescent="0.2">
      <c r="A251" s="1"/>
      <c r="B251" s="4" t="s">
        <v>2973</v>
      </c>
      <c r="C251" s="1">
        <v>1</v>
      </c>
    </row>
    <row r="252" spans="1:3" x14ac:dyDescent="0.2">
      <c r="A252" s="1" t="s">
        <v>3777</v>
      </c>
      <c r="B252" s="4"/>
      <c r="C252" s="1">
        <v>161</v>
      </c>
    </row>
    <row r="253" spans="1:3" x14ac:dyDescent="0.2">
      <c r="A253" s="2" t="s">
        <v>3778</v>
      </c>
      <c r="B253" s="4" t="s">
        <v>239</v>
      </c>
      <c r="C253" s="1">
        <v>1</v>
      </c>
    </row>
    <row r="254" spans="1:3" x14ac:dyDescent="0.2">
      <c r="A254" s="1"/>
      <c r="B254" s="4" t="s">
        <v>236</v>
      </c>
      <c r="C254" s="1">
        <v>1</v>
      </c>
    </row>
    <row r="255" spans="1:3" x14ac:dyDescent="0.2">
      <c r="A255" s="1"/>
      <c r="B255" s="4" t="s">
        <v>247</v>
      </c>
      <c r="C255" s="1">
        <v>1</v>
      </c>
    </row>
    <row r="256" spans="1:3" x14ac:dyDescent="0.2">
      <c r="A256" s="1"/>
      <c r="B256" s="4" t="s">
        <v>245</v>
      </c>
      <c r="C256" s="1">
        <v>1</v>
      </c>
    </row>
    <row r="257" spans="1:3" x14ac:dyDescent="0.2">
      <c r="A257" s="1"/>
      <c r="B257" s="4" t="s">
        <v>319</v>
      </c>
      <c r="C257" s="1">
        <v>1</v>
      </c>
    </row>
    <row r="258" spans="1:3" x14ac:dyDescent="0.2">
      <c r="A258" s="1"/>
      <c r="B258" s="4" t="s">
        <v>297</v>
      </c>
      <c r="C258" s="1">
        <v>1</v>
      </c>
    </row>
    <row r="259" spans="1:3" x14ac:dyDescent="0.2">
      <c r="A259" s="1"/>
      <c r="B259" s="4" t="s">
        <v>337</v>
      </c>
      <c r="C259" s="1">
        <v>1</v>
      </c>
    </row>
    <row r="260" spans="1:3" x14ac:dyDescent="0.2">
      <c r="A260" s="1"/>
      <c r="B260" s="4" t="s">
        <v>314</v>
      </c>
      <c r="C260" s="1">
        <v>1</v>
      </c>
    </row>
    <row r="261" spans="1:3" x14ac:dyDescent="0.2">
      <c r="A261" s="1"/>
      <c r="B261" s="4" t="s">
        <v>334</v>
      </c>
      <c r="C261" s="1">
        <v>1</v>
      </c>
    </row>
    <row r="262" spans="1:3" x14ac:dyDescent="0.2">
      <c r="A262" s="1"/>
      <c r="B262" s="4" t="s">
        <v>331</v>
      </c>
      <c r="C262" s="1">
        <v>1</v>
      </c>
    </row>
    <row r="263" spans="1:3" x14ac:dyDescent="0.2">
      <c r="A263" s="1"/>
      <c r="B263" s="4" t="s">
        <v>324</v>
      </c>
      <c r="C263" s="1">
        <v>1</v>
      </c>
    </row>
    <row r="264" spans="1:3" x14ac:dyDescent="0.2">
      <c r="A264" s="1"/>
      <c r="B264" s="4" t="s">
        <v>289</v>
      </c>
      <c r="C264" s="1">
        <v>1</v>
      </c>
    </row>
    <row r="265" spans="1:3" x14ac:dyDescent="0.2">
      <c r="A265" s="1"/>
      <c r="B265" s="4" t="s">
        <v>254</v>
      </c>
      <c r="C265" s="1">
        <v>1</v>
      </c>
    </row>
    <row r="266" spans="1:3" x14ac:dyDescent="0.2">
      <c r="A266" s="1"/>
      <c r="B266" s="4" t="s">
        <v>285</v>
      </c>
      <c r="C266" s="1">
        <v>1</v>
      </c>
    </row>
    <row r="267" spans="1:3" x14ac:dyDescent="0.2">
      <c r="A267" s="1"/>
      <c r="B267" s="4" t="s">
        <v>281</v>
      </c>
      <c r="C267" s="1">
        <v>1</v>
      </c>
    </row>
    <row r="268" spans="1:3" x14ac:dyDescent="0.2">
      <c r="A268" s="1"/>
      <c r="B268" s="4" t="s">
        <v>266</v>
      </c>
      <c r="C268" s="1">
        <v>1</v>
      </c>
    </row>
    <row r="269" spans="1:3" x14ac:dyDescent="0.2">
      <c r="A269" s="1"/>
      <c r="B269" s="4" t="s">
        <v>271</v>
      </c>
      <c r="C269" s="1">
        <v>1</v>
      </c>
    </row>
    <row r="270" spans="1:3" x14ac:dyDescent="0.2">
      <c r="A270" s="1"/>
      <c r="B270" s="4" t="s">
        <v>275</v>
      </c>
      <c r="C270" s="1">
        <v>1</v>
      </c>
    </row>
    <row r="271" spans="1:3" x14ac:dyDescent="0.2">
      <c r="A271" s="1"/>
      <c r="B271" s="4" t="s">
        <v>278</v>
      </c>
      <c r="C271" s="1">
        <v>1</v>
      </c>
    </row>
    <row r="272" spans="1:3" x14ac:dyDescent="0.2">
      <c r="A272" s="1"/>
      <c r="B272" s="4" t="s">
        <v>242</v>
      </c>
      <c r="C272" s="1">
        <v>1</v>
      </c>
    </row>
    <row r="273" spans="1:3" x14ac:dyDescent="0.2">
      <c r="A273" s="1"/>
      <c r="B273" s="4" t="s">
        <v>262</v>
      </c>
      <c r="C273" s="1">
        <v>1</v>
      </c>
    </row>
    <row r="274" spans="1:3" x14ac:dyDescent="0.2">
      <c r="A274" s="1"/>
      <c r="B274" s="4" t="s">
        <v>293</v>
      </c>
      <c r="C274" s="1">
        <v>1</v>
      </c>
    </row>
    <row r="275" spans="1:3" x14ac:dyDescent="0.2">
      <c r="A275" s="1"/>
      <c r="B275" s="4" t="s">
        <v>343</v>
      </c>
      <c r="C275" s="1">
        <v>1</v>
      </c>
    </row>
    <row r="276" spans="1:3" x14ac:dyDescent="0.2">
      <c r="A276" s="1"/>
      <c r="B276" s="4" t="s">
        <v>251</v>
      </c>
      <c r="C276" s="1">
        <v>1</v>
      </c>
    </row>
    <row r="277" spans="1:3" x14ac:dyDescent="0.2">
      <c r="A277" s="1"/>
      <c r="B277" s="4" t="s">
        <v>308</v>
      </c>
      <c r="C277" s="1">
        <v>1</v>
      </c>
    </row>
    <row r="278" spans="1:3" x14ac:dyDescent="0.2">
      <c r="A278" s="1"/>
      <c r="B278" s="4" t="s">
        <v>230</v>
      </c>
      <c r="C278" s="1">
        <v>1</v>
      </c>
    </row>
    <row r="279" spans="1:3" x14ac:dyDescent="0.2">
      <c r="A279" s="1"/>
      <c r="B279" s="4" t="s">
        <v>312</v>
      </c>
      <c r="C279" s="1">
        <v>1</v>
      </c>
    </row>
    <row r="280" spans="1:3" x14ac:dyDescent="0.2">
      <c r="A280" s="1"/>
      <c r="B280" s="4" t="s">
        <v>306</v>
      </c>
      <c r="C280" s="1">
        <v>1</v>
      </c>
    </row>
    <row r="281" spans="1:3" x14ac:dyDescent="0.2">
      <c r="A281" s="1"/>
      <c r="B281" s="4" t="s">
        <v>258</v>
      </c>
      <c r="C281" s="1">
        <v>1</v>
      </c>
    </row>
    <row r="282" spans="1:3" x14ac:dyDescent="0.2">
      <c r="A282" s="1"/>
      <c r="B282" s="4" t="s">
        <v>302</v>
      </c>
      <c r="C282" s="1">
        <v>1</v>
      </c>
    </row>
    <row r="283" spans="1:3" x14ac:dyDescent="0.2">
      <c r="A283" s="1" t="s">
        <v>3779</v>
      </c>
      <c r="B283" s="4"/>
      <c r="C283" s="1">
        <v>30</v>
      </c>
    </row>
    <row r="284" spans="1:3" x14ac:dyDescent="0.2">
      <c r="A284" s="2" t="s">
        <v>3780</v>
      </c>
      <c r="B284" s="4" t="s">
        <v>347</v>
      </c>
      <c r="C284" s="1">
        <v>1</v>
      </c>
    </row>
    <row r="285" spans="1:3" x14ac:dyDescent="0.2">
      <c r="A285" s="1" t="s">
        <v>3781</v>
      </c>
      <c r="B285" s="4"/>
      <c r="C285" s="1">
        <v>1</v>
      </c>
    </row>
    <row r="286" spans="1:3" x14ac:dyDescent="0.2">
      <c r="A286" s="2" t="s">
        <v>3782</v>
      </c>
      <c r="B286" s="4" t="s">
        <v>520</v>
      </c>
      <c r="C286" s="1">
        <v>1</v>
      </c>
    </row>
    <row r="287" spans="1:3" x14ac:dyDescent="0.2">
      <c r="A287" s="1"/>
      <c r="B287" s="4" t="s">
        <v>413</v>
      </c>
      <c r="C287" s="1">
        <v>1</v>
      </c>
    </row>
    <row r="288" spans="1:3" x14ac:dyDescent="0.2">
      <c r="A288" s="1"/>
      <c r="B288" s="4" t="s">
        <v>457</v>
      </c>
      <c r="C288" s="1">
        <v>1</v>
      </c>
    </row>
    <row r="289" spans="1:3" x14ac:dyDescent="0.2">
      <c r="A289" s="1"/>
      <c r="B289" s="4" t="s">
        <v>462</v>
      </c>
      <c r="C289" s="1">
        <v>1</v>
      </c>
    </row>
    <row r="290" spans="1:3" x14ac:dyDescent="0.2">
      <c r="A290" s="1"/>
      <c r="B290" s="4" t="s">
        <v>398</v>
      </c>
      <c r="C290" s="1">
        <v>1</v>
      </c>
    </row>
    <row r="291" spans="1:3" x14ac:dyDescent="0.2">
      <c r="A291" s="1"/>
      <c r="B291" s="4" t="s">
        <v>426</v>
      </c>
      <c r="C291" s="1">
        <v>1</v>
      </c>
    </row>
    <row r="292" spans="1:3" x14ac:dyDescent="0.2">
      <c r="A292" s="1"/>
      <c r="B292" s="4" t="s">
        <v>403</v>
      </c>
      <c r="C292" s="1">
        <v>1</v>
      </c>
    </row>
    <row r="293" spans="1:3" x14ac:dyDescent="0.2">
      <c r="A293" s="1"/>
      <c r="B293" s="4" t="s">
        <v>435</v>
      </c>
      <c r="C293" s="1">
        <v>1</v>
      </c>
    </row>
    <row r="294" spans="1:3" x14ac:dyDescent="0.2">
      <c r="A294" s="1"/>
      <c r="B294" s="4" t="s">
        <v>379</v>
      </c>
      <c r="C294" s="1">
        <v>1</v>
      </c>
    </row>
    <row r="295" spans="1:3" x14ac:dyDescent="0.2">
      <c r="A295" s="1"/>
      <c r="B295" s="4" t="s">
        <v>383</v>
      </c>
      <c r="C295" s="1">
        <v>2</v>
      </c>
    </row>
    <row r="296" spans="1:3" x14ac:dyDescent="0.2">
      <c r="A296" s="1"/>
      <c r="B296" s="4" t="s">
        <v>395</v>
      </c>
      <c r="C296" s="1">
        <v>1</v>
      </c>
    </row>
    <row r="297" spans="1:3" x14ac:dyDescent="0.2">
      <c r="A297" s="1"/>
      <c r="B297" s="4" t="s">
        <v>470</v>
      </c>
      <c r="C297" s="1">
        <v>1</v>
      </c>
    </row>
    <row r="298" spans="1:3" x14ac:dyDescent="0.2">
      <c r="A298" s="1"/>
      <c r="B298" s="4" t="s">
        <v>466</v>
      </c>
      <c r="C298" s="1">
        <v>1</v>
      </c>
    </row>
    <row r="299" spans="1:3" x14ac:dyDescent="0.2">
      <c r="A299" s="1"/>
      <c r="B299" s="4" t="s">
        <v>391</v>
      </c>
      <c r="C299" s="1">
        <v>1</v>
      </c>
    </row>
    <row r="300" spans="1:3" x14ac:dyDescent="0.2">
      <c r="A300" s="1"/>
      <c r="B300" s="4" t="s">
        <v>439</v>
      </c>
      <c r="C300" s="1">
        <v>1</v>
      </c>
    </row>
    <row r="301" spans="1:3" x14ac:dyDescent="0.2">
      <c r="A301" s="1"/>
      <c r="B301" s="4" t="s">
        <v>371</v>
      </c>
      <c r="C301" s="1">
        <v>1</v>
      </c>
    </row>
    <row r="302" spans="1:3" x14ac:dyDescent="0.2">
      <c r="A302" s="1"/>
      <c r="B302" s="4" t="s">
        <v>375</v>
      </c>
      <c r="C302" s="1">
        <v>1</v>
      </c>
    </row>
    <row r="303" spans="1:3" x14ac:dyDescent="0.2">
      <c r="A303" s="1"/>
      <c r="B303" s="4" t="s">
        <v>417</v>
      </c>
      <c r="C303" s="1">
        <v>1</v>
      </c>
    </row>
    <row r="304" spans="1:3" x14ac:dyDescent="0.2">
      <c r="A304" s="1"/>
      <c r="B304" s="4" t="s">
        <v>409</v>
      </c>
      <c r="C304" s="1">
        <v>1</v>
      </c>
    </row>
    <row r="305" spans="1:3" x14ac:dyDescent="0.2">
      <c r="A305" s="1"/>
      <c r="B305" s="4" t="s">
        <v>388</v>
      </c>
      <c r="C305" s="1">
        <v>1</v>
      </c>
    </row>
    <row r="306" spans="1:3" x14ac:dyDescent="0.2">
      <c r="A306" s="1"/>
      <c r="B306" s="4" t="s">
        <v>447</v>
      </c>
      <c r="C306" s="1">
        <v>1</v>
      </c>
    </row>
    <row r="307" spans="1:3" x14ac:dyDescent="0.2">
      <c r="A307" s="1"/>
      <c r="B307" s="4" t="s">
        <v>431</v>
      </c>
      <c r="C307" s="1">
        <v>1</v>
      </c>
    </row>
    <row r="308" spans="1:3" x14ac:dyDescent="0.2">
      <c r="A308" s="1"/>
      <c r="B308" s="4" t="s">
        <v>491</v>
      </c>
      <c r="C308" s="1">
        <v>1</v>
      </c>
    </row>
    <row r="309" spans="1:3" x14ac:dyDescent="0.2">
      <c r="A309" s="1"/>
      <c r="B309" s="4" t="s">
        <v>515</v>
      </c>
      <c r="C309" s="1">
        <v>1</v>
      </c>
    </row>
    <row r="310" spans="1:3" x14ac:dyDescent="0.2">
      <c r="A310" s="1"/>
      <c r="B310" s="4" t="s">
        <v>506</v>
      </c>
      <c r="C310" s="1">
        <v>1</v>
      </c>
    </row>
    <row r="311" spans="1:3" x14ac:dyDescent="0.2">
      <c r="A311" s="1"/>
      <c r="B311" s="4" t="s">
        <v>496</v>
      </c>
      <c r="C311" s="1">
        <v>1</v>
      </c>
    </row>
    <row r="312" spans="1:3" x14ac:dyDescent="0.2">
      <c r="A312" s="1"/>
      <c r="B312" s="4" t="s">
        <v>509</v>
      </c>
      <c r="C312" s="1">
        <v>1</v>
      </c>
    </row>
    <row r="313" spans="1:3" x14ac:dyDescent="0.2">
      <c r="A313" s="1"/>
      <c r="B313" s="4" t="s">
        <v>511</v>
      </c>
      <c r="C313" s="1">
        <v>1</v>
      </c>
    </row>
    <row r="314" spans="1:3" x14ac:dyDescent="0.2">
      <c r="A314" s="1"/>
      <c r="B314" s="4" t="s">
        <v>501</v>
      </c>
      <c r="C314" s="1">
        <v>1</v>
      </c>
    </row>
    <row r="315" spans="1:3" x14ac:dyDescent="0.2">
      <c r="A315" s="1"/>
      <c r="B315" s="4" t="s">
        <v>504</v>
      </c>
      <c r="C315" s="1">
        <v>1</v>
      </c>
    </row>
    <row r="316" spans="1:3" x14ac:dyDescent="0.2">
      <c r="A316" s="1"/>
      <c r="B316" s="4" t="s">
        <v>517</v>
      </c>
      <c r="C316" s="1">
        <v>1</v>
      </c>
    </row>
    <row r="317" spans="1:3" x14ac:dyDescent="0.2">
      <c r="A317" s="1"/>
      <c r="B317" s="4" t="s">
        <v>475</v>
      </c>
      <c r="C317" s="1">
        <v>1</v>
      </c>
    </row>
    <row r="318" spans="1:3" x14ac:dyDescent="0.2">
      <c r="A318" s="1"/>
      <c r="B318" s="4" t="s">
        <v>480</v>
      </c>
      <c r="C318" s="1">
        <v>1</v>
      </c>
    </row>
    <row r="319" spans="1:3" x14ac:dyDescent="0.2">
      <c r="A319" s="1"/>
      <c r="B319" s="4" t="s">
        <v>357</v>
      </c>
      <c r="C319" s="1">
        <v>1</v>
      </c>
    </row>
    <row r="320" spans="1:3" x14ac:dyDescent="0.2">
      <c r="A320" s="1"/>
      <c r="B320" s="4" t="s">
        <v>443</v>
      </c>
      <c r="C320" s="1">
        <v>1</v>
      </c>
    </row>
    <row r="321" spans="1:3" x14ac:dyDescent="0.2">
      <c r="A321" s="1"/>
      <c r="B321" s="4" t="s">
        <v>362</v>
      </c>
      <c r="C321" s="1">
        <v>1</v>
      </c>
    </row>
    <row r="322" spans="1:3" x14ac:dyDescent="0.2">
      <c r="A322" s="1"/>
      <c r="B322" s="4" t="s">
        <v>451</v>
      </c>
      <c r="C322" s="1">
        <v>1</v>
      </c>
    </row>
    <row r="323" spans="1:3" x14ac:dyDescent="0.2">
      <c r="A323" s="1"/>
      <c r="B323" s="4" t="s">
        <v>353</v>
      </c>
      <c r="C323" s="1">
        <v>1</v>
      </c>
    </row>
    <row r="324" spans="1:3" x14ac:dyDescent="0.2">
      <c r="A324" s="1"/>
      <c r="B324" s="4" t="s">
        <v>422</v>
      </c>
      <c r="C324" s="1">
        <v>1</v>
      </c>
    </row>
    <row r="325" spans="1:3" x14ac:dyDescent="0.2">
      <c r="A325" s="1"/>
      <c r="B325" s="4" t="s">
        <v>366</v>
      </c>
      <c r="C325" s="1">
        <v>1</v>
      </c>
    </row>
    <row r="326" spans="1:3" x14ac:dyDescent="0.2">
      <c r="A326" s="1"/>
      <c r="B326" s="4" t="s">
        <v>485</v>
      </c>
      <c r="C326" s="1">
        <v>1</v>
      </c>
    </row>
    <row r="327" spans="1:3" x14ac:dyDescent="0.2">
      <c r="A327" s="1" t="s">
        <v>3783</v>
      </c>
      <c r="B327" s="4"/>
      <c r="C327" s="1">
        <v>42</v>
      </c>
    </row>
    <row r="328" spans="1:3" x14ac:dyDescent="0.2">
      <c r="A328" s="2" t="s">
        <v>3784</v>
      </c>
      <c r="B328" s="4" t="s">
        <v>529</v>
      </c>
      <c r="C328" s="1">
        <v>1</v>
      </c>
    </row>
    <row r="329" spans="1:3" x14ac:dyDescent="0.2">
      <c r="A329" s="1"/>
      <c r="B329" s="4" t="s">
        <v>525</v>
      </c>
      <c r="C329" s="1">
        <v>1</v>
      </c>
    </row>
    <row r="330" spans="1:3" x14ac:dyDescent="0.2">
      <c r="A330" s="1" t="s">
        <v>3785</v>
      </c>
      <c r="B330" s="4"/>
      <c r="C330" s="1">
        <v>2</v>
      </c>
    </row>
    <row r="331" spans="1:3" x14ac:dyDescent="0.2">
      <c r="A331" s="2" t="s">
        <v>3786</v>
      </c>
      <c r="B331" s="4" t="s">
        <v>553</v>
      </c>
      <c r="C331" s="1">
        <v>1</v>
      </c>
    </row>
    <row r="332" spans="1:3" x14ac:dyDescent="0.2">
      <c r="A332" s="1"/>
      <c r="B332" s="4" t="s">
        <v>535</v>
      </c>
      <c r="C332" s="1">
        <v>1</v>
      </c>
    </row>
    <row r="333" spans="1:3" x14ac:dyDescent="0.2">
      <c r="A333" s="1"/>
      <c r="B333" s="4" t="s">
        <v>551</v>
      </c>
      <c r="C333" s="1">
        <v>1</v>
      </c>
    </row>
    <row r="334" spans="1:3" x14ac:dyDescent="0.2">
      <c r="A334" s="1"/>
      <c r="B334" s="4" t="s">
        <v>541</v>
      </c>
      <c r="C334" s="1">
        <v>1</v>
      </c>
    </row>
    <row r="335" spans="1:3" x14ac:dyDescent="0.2">
      <c r="A335" s="1"/>
      <c r="B335" s="4" t="s">
        <v>547</v>
      </c>
      <c r="C335" s="1">
        <v>1</v>
      </c>
    </row>
    <row r="336" spans="1:3" x14ac:dyDescent="0.2">
      <c r="A336" s="1" t="s">
        <v>3787</v>
      </c>
      <c r="B336" s="4"/>
      <c r="C336" s="1">
        <v>5</v>
      </c>
    </row>
    <row r="337" spans="1:3" x14ac:dyDescent="0.2">
      <c r="A337" s="2" t="s">
        <v>3788</v>
      </c>
      <c r="B337" s="4" t="s">
        <v>743</v>
      </c>
      <c r="C337" s="1">
        <v>1</v>
      </c>
    </row>
    <row r="338" spans="1:3" x14ac:dyDescent="0.2">
      <c r="A338" s="1"/>
      <c r="B338" s="4" t="s">
        <v>879</v>
      </c>
      <c r="C338" s="1">
        <v>1</v>
      </c>
    </row>
    <row r="339" spans="1:3" x14ac:dyDescent="0.2">
      <c r="A339" s="1"/>
      <c r="B339" s="4" t="s">
        <v>615</v>
      </c>
      <c r="C339" s="1">
        <v>1</v>
      </c>
    </row>
    <row r="340" spans="1:3" x14ac:dyDescent="0.2">
      <c r="A340" s="1"/>
      <c r="B340" s="4" t="s">
        <v>590</v>
      </c>
      <c r="C340" s="1">
        <v>1</v>
      </c>
    </row>
    <row r="341" spans="1:3" x14ac:dyDescent="0.2">
      <c r="A341" s="1"/>
      <c r="B341" s="4" t="s">
        <v>891</v>
      </c>
      <c r="C341" s="1">
        <v>1</v>
      </c>
    </row>
    <row r="342" spans="1:3" x14ac:dyDescent="0.2">
      <c r="A342" s="1"/>
      <c r="B342" s="4" t="s">
        <v>610</v>
      </c>
      <c r="C342" s="1">
        <v>1</v>
      </c>
    </row>
    <row r="343" spans="1:3" x14ac:dyDescent="0.2">
      <c r="A343" s="1"/>
      <c r="B343" s="4" t="s">
        <v>690</v>
      </c>
      <c r="C343" s="1">
        <v>1</v>
      </c>
    </row>
    <row r="344" spans="1:3" x14ac:dyDescent="0.2">
      <c r="A344" s="1"/>
      <c r="B344" s="4" t="s">
        <v>644</v>
      </c>
      <c r="C344" s="1">
        <v>1</v>
      </c>
    </row>
    <row r="345" spans="1:3" x14ac:dyDescent="0.2">
      <c r="A345" s="1"/>
      <c r="B345" s="4" t="s">
        <v>648</v>
      </c>
      <c r="C345" s="1">
        <v>1</v>
      </c>
    </row>
    <row r="346" spans="1:3" x14ac:dyDescent="0.2">
      <c r="A346" s="1"/>
      <c r="B346" s="4" t="s">
        <v>619</v>
      </c>
      <c r="C346" s="1">
        <v>1</v>
      </c>
    </row>
    <row r="347" spans="1:3" x14ac:dyDescent="0.2">
      <c r="A347" s="1"/>
      <c r="B347" s="4" t="s">
        <v>641</v>
      </c>
      <c r="C347" s="1">
        <v>1</v>
      </c>
    </row>
    <row r="348" spans="1:3" x14ac:dyDescent="0.2">
      <c r="A348" s="1"/>
      <c r="B348" s="4" t="s">
        <v>671</v>
      </c>
      <c r="C348" s="1">
        <v>1</v>
      </c>
    </row>
    <row r="349" spans="1:3" x14ac:dyDescent="0.2">
      <c r="A349" s="1"/>
      <c r="B349" s="4" t="s">
        <v>716</v>
      </c>
      <c r="C349" s="1">
        <v>1</v>
      </c>
    </row>
    <row r="350" spans="1:3" x14ac:dyDescent="0.2">
      <c r="A350" s="1"/>
      <c r="B350" s="4" t="s">
        <v>735</v>
      </c>
      <c r="C350" s="1">
        <v>1</v>
      </c>
    </row>
    <row r="351" spans="1:3" x14ac:dyDescent="0.2">
      <c r="A351" s="1"/>
      <c r="B351" s="4" t="s">
        <v>725</v>
      </c>
      <c r="C351" s="1">
        <v>1</v>
      </c>
    </row>
    <row r="352" spans="1:3" x14ac:dyDescent="0.2">
      <c r="A352" s="1"/>
      <c r="B352" s="4" t="s">
        <v>711</v>
      </c>
      <c r="C352" s="1">
        <v>1</v>
      </c>
    </row>
    <row r="353" spans="1:3" x14ac:dyDescent="0.2">
      <c r="A353" s="1"/>
      <c r="B353" s="4" t="s">
        <v>680</v>
      </c>
      <c r="C353" s="1">
        <v>1</v>
      </c>
    </row>
    <row r="354" spans="1:3" x14ac:dyDescent="0.2">
      <c r="A354" s="1"/>
      <c r="B354" s="4" t="s">
        <v>721</v>
      </c>
      <c r="C354" s="1">
        <v>1</v>
      </c>
    </row>
    <row r="355" spans="1:3" x14ac:dyDescent="0.2">
      <c r="A355" s="1"/>
      <c r="B355" s="4" t="s">
        <v>695</v>
      </c>
      <c r="C355" s="1">
        <v>1</v>
      </c>
    </row>
    <row r="356" spans="1:3" x14ac:dyDescent="0.2">
      <c r="A356" s="1"/>
      <c r="B356" s="4" t="s">
        <v>653</v>
      </c>
      <c r="C356" s="1">
        <v>1</v>
      </c>
    </row>
    <row r="357" spans="1:3" x14ac:dyDescent="0.2">
      <c r="A357" s="1"/>
      <c r="B357" s="4" t="s">
        <v>584</v>
      </c>
      <c r="C357" s="1">
        <v>1</v>
      </c>
    </row>
    <row r="358" spans="1:3" x14ac:dyDescent="0.2">
      <c r="A358" s="1"/>
      <c r="B358" s="4" t="s">
        <v>676</v>
      </c>
      <c r="C358" s="1">
        <v>1</v>
      </c>
    </row>
    <row r="359" spans="1:3" x14ac:dyDescent="0.2">
      <c r="A359" s="1"/>
      <c r="B359" s="4" t="s">
        <v>739</v>
      </c>
      <c r="C359" s="1">
        <v>1</v>
      </c>
    </row>
    <row r="360" spans="1:3" x14ac:dyDescent="0.2">
      <c r="A360" s="1"/>
      <c r="B360" s="4" t="s">
        <v>705</v>
      </c>
      <c r="C360" s="1">
        <v>1</v>
      </c>
    </row>
    <row r="361" spans="1:3" x14ac:dyDescent="0.2">
      <c r="A361" s="1"/>
      <c r="B361" s="4" t="s">
        <v>595</v>
      </c>
      <c r="C361" s="1">
        <v>1</v>
      </c>
    </row>
    <row r="362" spans="1:3" x14ac:dyDescent="0.2">
      <c r="A362" s="1"/>
      <c r="B362" s="4" t="s">
        <v>664</v>
      </c>
      <c r="C362" s="1">
        <v>1</v>
      </c>
    </row>
    <row r="363" spans="1:3" x14ac:dyDescent="0.2">
      <c r="A363" s="1"/>
      <c r="B363" s="4" t="s">
        <v>632</v>
      </c>
      <c r="C363" s="1">
        <v>1</v>
      </c>
    </row>
    <row r="364" spans="1:3" x14ac:dyDescent="0.2">
      <c r="A364" s="1"/>
      <c r="B364" s="4" t="s">
        <v>637</v>
      </c>
      <c r="C364" s="1">
        <v>1</v>
      </c>
    </row>
    <row r="365" spans="1:3" x14ac:dyDescent="0.2">
      <c r="A365" s="1"/>
      <c r="B365" s="4" t="s">
        <v>601</v>
      </c>
      <c r="C365" s="1">
        <v>1</v>
      </c>
    </row>
    <row r="366" spans="1:3" x14ac:dyDescent="0.2">
      <c r="A366" s="1"/>
      <c r="B366" s="4" t="s">
        <v>685</v>
      </c>
      <c r="C366" s="1">
        <v>1</v>
      </c>
    </row>
    <row r="367" spans="1:3" x14ac:dyDescent="0.2">
      <c r="A367" s="1"/>
      <c r="B367" s="4" t="s">
        <v>772</v>
      </c>
      <c r="C367" s="1">
        <v>1</v>
      </c>
    </row>
    <row r="368" spans="1:3" x14ac:dyDescent="0.2">
      <c r="A368" s="1"/>
      <c r="B368" s="4" t="s">
        <v>700</v>
      </c>
      <c r="C368" s="1">
        <v>1</v>
      </c>
    </row>
    <row r="369" spans="1:3" x14ac:dyDescent="0.2">
      <c r="A369" s="1"/>
      <c r="B369" s="4" t="s">
        <v>883</v>
      </c>
      <c r="C369" s="1">
        <v>1</v>
      </c>
    </row>
    <row r="370" spans="1:3" x14ac:dyDescent="0.2">
      <c r="A370" s="1"/>
      <c r="B370" s="4" t="s">
        <v>812</v>
      </c>
      <c r="C370" s="1">
        <v>1</v>
      </c>
    </row>
    <row r="371" spans="1:3" x14ac:dyDescent="0.2">
      <c r="A371" s="1"/>
      <c r="B371" s="4" t="s">
        <v>606</v>
      </c>
      <c r="C371" s="1">
        <v>1</v>
      </c>
    </row>
    <row r="372" spans="1:3" x14ac:dyDescent="0.2">
      <c r="A372" s="1"/>
      <c r="B372" s="4" t="s">
        <v>625</v>
      </c>
      <c r="C372" s="1">
        <v>1</v>
      </c>
    </row>
    <row r="373" spans="1:3" x14ac:dyDescent="0.2">
      <c r="A373" s="1"/>
      <c r="B373" s="4" t="s">
        <v>667</v>
      </c>
      <c r="C373" s="1">
        <v>1</v>
      </c>
    </row>
    <row r="374" spans="1:3" x14ac:dyDescent="0.2">
      <c r="A374" s="1"/>
      <c r="B374" s="4" t="s">
        <v>557</v>
      </c>
      <c r="C374" s="1">
        <v>1</v>
      </c>
    </row>
    <row r="375" spans="1:3" x14ac:dyDescent="0.2">
      <c r="A375" s="1"/>
      <c r="B375" s="4" t="s">
        <v>564</v>
      </c>
      <c r="C375" s="1">
        <v>1</v>
      </c>
    </row>
    <row r="376" spans="1:3" x14ac:dyDescent="0.2">
      <c r="A376" s="1"/>
      <c r="B376" s="4" t="s">
        <v>887</v>
      </c>
      <c r="C376" s="1">
        <v>1</v>
      </c>
    </row>
    <row r="377" spans="1:3" x14ac:dyDescent="0.2">
      <c r="A377" s="1"/>
      <c r="B377" s="4" t="s">
        <v>789</v>
      </c>
      <c r="C377" s="1">
        <v>1</v>
      </c>
    </row>
    <row r="378" spans="1:3" x14ac:dyDescent="0.2">
      <c r="A378" s="1"/>
      <c r="B378" s="4" t="s">
        <v>798</v>
      </c>
      <c r="C378" s="1">
        <v>1</v>
      </c>
    </row>
    <row r="379" spans="1:3" x14ac:dyDescent="0.2">
      <c r="A379" s="1"/>
      <c r="B379" s="4" t="s">
        <v>809</v>
      </c>
      <c r="C379" s="1">
        <v>1</v>
      </c>
    </row>
    <row r="380" spans="1:3" x14ac:dyDescent="0.2">
      <c r="A380" s="1"/>
      <c r="B380" s="4" t="s">
        <v>805</v>
      </c>
      <c r="C380" s="1">
        <v>1</v>
      </c>
    </row>
    <row r="381" spans="1:3" x14ac:dyDescent="0.2">
      <c r="A381" s="1"/>
      <c r="B381" s="4" t="s">
        <v>731</v>
      </c>
      <c r="C381" s="1">
        <v>1</v>
      </c>
    </row>
    <row r="382" spans="1:3" x14ac:dyDescent="0.2">
      <c r="A382" s="1"/>
      <c r="B382" s="4" t="s">
        <v>792</v>
      </c>
      <c r="C382" s="1">
        <v>1</v>
      </c>
    </row>
    <row r="383" spans="1:3" x14ac:dyDescent="0.2">
      <c r="A383" s="1"/>
      <c r="B383" s="4" t="s">
        <v>776</v>
      </c>
      <c r="C383" s="1">
        <v>1</v>
      </c>
    </row>
    <row r="384" spans="1:3" x14ac:dyDescent="0.2">
      <c r="A384" s="1"/>
      <c r="B384" s="4" t="s">
        <v>781</v>
      </c>
      <c r="C384" s="1">
        <v>1</v>
      </c>
    </row>
    <row r="385" spans="1:3" x14ac:dyDescent="0.2">
      <c r="A385" s="1"/>
      <c r="B385" s="4" t="s">
        <v>801</v>
      </c>
      <c r="C385" s="1">
        <v>1</v>
      </c>
    </row>
    <row r="386" spans="1:3" x14ac:dyDescent="0.2">
      <c r="A386" s="1"/>
      <c r="B386" s="4" t="s">
        <v>795</v>
      </c>
      <c r="C386" s="1">
        <v>1</v>
      </c>
    </row>
    <row r="387" spans="1:3" x14ac:dyDescent="0.2">
      <c r="A387" s="1"/>
      <c r="B387" s="4" t="s">
        <v>753</v>
      </c>
      <c r="C387" s="1">
        <v>1</v>
      </c>
    </row>
    <row r="388" spans="1:3" x14ac:dyDescent="0.2">
      <c r="A388" s="1"/>
      <c r="B388" s="4" t="s">
        <v>749</v>
      </c>
      <c r="C388" s="1">
        <v>1</v>
      </c>
    </row>
    <row r="389" spans="1:3" x14ac:dyDescent="0.2">
      <c r="A389" s="1"/>
      <c r="B389" s="4" t="s">
        <v>568</v>
      </c>
      <c r="C389" s="1">
        <v>1</v>
      </c>
    </row>
    <row r="390" spans="1:3" x14ac:dyDescent="0.2">
      <c r="A390" s="1"/>
      <c r="B390" s="4" t="s">
        <v>658</v>
      </c>
      <c r="C390" s="1">
        <v>1</v>
      </c>
    </row>
    <row r="391" spans="1:3" x14ac:dyDescent="0.2">
      <c r="A391" s="1"/>
      <c r="B391" s="4" t="s">
        <v>876</v>
      </c>
      <c r="C391" s="1">
        <v>1</v>
      </c>
    </row>
    <row r="392" spans="1:3" x14ac:dyDescent="0.2">
      <c r="A392" s="1"/>
      <c r="B392" s="4" t="s">
        <v>759</v>
      </c>
      <c r="C392" s="1">
        <v>1</v>
      </c>
    </row>
    <row r="393" spans="1:3" x14ac:dyDescent="0.2">
      <c r="A393" s="1"/>
      <c r="B393" s="4" t="s">
        <v>764</v>
      </c>
      <c r="C393" s="1">
        <v>1</v>
      </c>
    </row>
    <row r="394" spans="1:3" x14ac:dyDescent="0.2">
      <c r="A394" s="1"/>
      <c r="B394" s="4" t="s">
        <v>816</v>
      </c>
      <c r="C394" s="1">
        <v>1</v>
      </c>
    </row>
    <row r="395" spans="1:3" x14ac:dyDescent="0.2">
      <c r="A395" s="1"/>
      <c r="B395" s="4" t="s">
        <v>833</v>
      </c>
      <c r="C395" s="1">
        <v>1</v>
      </c>
    </row>
    <row r="396" spans="1:3" x14ac:dyDescent="0.2">
      <c r="A396" s="1"/>
      <c r="B396" s="4" t="s">
        <v>820</v>
      </c>
      <c r="C396" s="1">
        <v>1</v>
      </c>
    </row>
    <row r="397" spans="1:3" x14ac:dyDescent="0.2">
      <c r="A397" s="1"/>
      <c r="B397" s="4" t="s">
        <v>858</v>
      </c>
      <c r="C397" s="1">
        <v>1</v>
      </c>
    </row>
    <row r="398" spans="1:3" x14ac:dyDescent="0.2">
      <c r="A398" s="1"/>
      <c r="B398" s="4" t="s">
        <v>849</v>
      </c>
      <c r="C398" s="1">
        <v>1</v>
      </c>
    </row>
    <row r="399" spans="1:3" x14ac:dyDescent="0.2">
      <c r="A399" s="1"/>
      <c r="B399" s="4" t="s">
        <v>839</v>
      </c>
      <c r="C399" s="1">
        <v>1</v>
      </c>
    </row>
    <row r="400" spans="1:3" x14ac:dyDescent="0.2">
      <c r="A400" s="1"/>
      <c r="B400" s="4" t="s">
        <v>829</v>
      </c>
      <c r="C400" s="1">
        <v>1</v>
      </c>
    </row>
    <row r="401" spans="1:3" x14ac:dyDescent="0.2">
      <c r="A401" s="1"/>
      <c r="B401" s="4" t="s">
        <v>851</v>
      </c>
      <c r="C401" s="1">
        <v>1</v>
      </c>
    </row>
    <row r="402" spans="1:3" x14ac:dyDescent="0.2">
      <c r="A402" s="1"/>
      <c r="B402" s="4" t="s">
        <v>842</v>
      </c>
      <c r="C402" s="1">
        <v>1</v>
      </c>
    </row>
    <row r="403" spans="1:3" x14ac:dyDescent="0.2">
      <c r="A403" s="1"/>
      <c r="B403" s="4" t="s">
        <v>866</v>
      </c>
      <c r="C403" s="1">
        <v>1</v>
      </c>
    </row>
    <row r="404" spans="1:3" x14ac:dyDescent="0.2">
      <c r="A404" s="1"/>
      <c r="B404" s="4" t="s">
        <v>868</v>
      </c>
      <c r="C404" s="1">
        <v>1</v>
      </c>
    </row>
    <row r="405" spans="1:3" x14ac:dyDescent="0.2">
      <c r="A405" s="1"/>
      <c r="B405" s="4" t="s">
        <v>847</v>
      </c>
      <c r="C405" s="1">
        <v>1</v>
      </c>
    </row>
    <row r="406" spans="1:3" x14ac:dyDescent="0.2">
      <c r="A406" s="1"/>
      <c r="B406" s="4" t="s">
        <v>824</v>
      </c>
      <c r="C406" s="1">
        <v>1</v>
      </c>
    </row>
    <row r="407" spans="1:3" x14ac:dyDescent="0.2">
      <c r="A407" s="1"/>
      <c r="B407" s="4" t="s">
        <v>836</v>
      </c>
      <c r="C407" s="1">
        <v>1</v>
      </c>
    </row>
    <row r="408" spans="1:3" x14ac:dyDescent="0.2">
      <c r="A408" s="1"/>
      <c r="B408" s="4" t="s">
        <v>854</v>
      </c>
      <c r="C408" s="1">
        <v>1</v>
      </c>
    </row>
    <row r="409" spans="1:3" x14ac:dyDescent="0.2">
      <c r="A409" s="1"/>
      <c r="B409" s="4" t="s">
        <v>844</v>
      </c>
      <c r="C409" s="1">
        <v>1</v>
      </c>
    </row>
    <row r="410" spans="1:3" x14ac:dyDescent="0.2">
      <c r="A410" s="1"/>
      <c r="B410" s="4" t="s">
        <v>831</v>
      </c>
      <c r="C410" s="1">
        <v>1</v>
      </c>
    </row>
    <row r="411" spans="1:3" x14ac:dyDescent="0.2">
      <c r="A411" s="1"/>
      <c r="B411" s="4" t="s">
        <v>860</v>
      </c>
      <c r="C411" s="1">
        <v>1</v>
      </c>
    </row>
    <row r="412" spans="1:3" x14ac:dyDescent="0.2">
      <c r="A412" s="1"/>
      <c r="B412" s="4" t="s">
        <v>862</v>
      </c>
      <c r="C412" s="1">
        <v>1</v>
      </c>
    </row>
    <row r="413" spans="1:3" x14ac:dyDescent="0.2">
      <c r="A413" s="1"/>
      <c r="B413" s="4" t="s">
        <v>827</v>
      </c>
      <c r="C413" s="1">
        <v>1</v>
      </c>
    </row>
    <row r="414" spans="1:3" x14ac:dyDescent="0.2">
      <c r="A414" s="1"/>
      <c r="B414" s="4" t="s">
        <v>864</v>
      </c>
      <c r="C414" s="1">
        <v>1</v>
      </c>
    </row>
    <row r="415" spans="1:3" x14ac:dyDescent="0.2">
      <c r="A415" s="1"/>
      <c r="B415" s="4" t="s">
        <v>822</v>
      </c>
      <c r="C415" s="1">
        <v>1</v>
      </c>
    </row>
    <row r="416" spans="1:3" x14ac:dyDescent="0.2">
      <c r="A416" s="1"/>
      <c r="B416" s="4" t="s">
        <v>769</v>
      </c>
      <c r="C416" s="1">
        <v>1</v>
      </c>
    </row>
    <row r="417" spans="1:3" x14ac:dyDescent="0.2">
      <c r="A417" s="1"/>
      <c r="B417" s="4" t="s">
        <v>785</v>
      </c>
      <c r="C417" s="1">
        <v>1</v>
      </c>
    </row>
    <row r="418" spans="1:3" x14ac:dyDescent="0.2">
      <c r="A418" s="1"/>
      <c r="B418" s="4" t="s">
        <v>871</v>
      </c>
      <c r="C418" s="1">
        <v>1</v>
      </c>
    </row>
    <row r="419" spans="1:3" x14ac:dyDescent="0.2">
      <c r="A419" s="1"/>
      <c r="B419" s="4" t="s">
        <v>574</v>
      </c>
      <c r="C419" s="1">
        <v>1</v>
      </c>
    </row>
    <row r="420" spans="1:3" x14ac:dyDescent="0.2">
      <c r="A420" s="1"/>
      <c r="B420" s="4" t="s">
        <v>628</v>
      </c>
      <c r="C420" s="1">
        <v>1</v>
      </c>
    </row>
    <row r="421" spans="1:3" x14ac:dyDescent="0.2">
      <c r="A421" s="1"/>
      <c r="B421" s="4" t="s">
        <v>579</v>
      </c>
      <c r="C421" s="1">
        <v>1</v>
      </c>
    </row>
    <row r="422" spans="1:3" x14ac:dyDescent="0.2">
      <c r="A422" s="1" t="s">
        <v>3789</v>
      </c>
      <c r="B422" s="4"/>
      <c r="C422" s="1">
        <v>85</v>
      </c>
    </row>
    <row r="423" spans="1:3" x14ac:dyDescent="0.2">
      <c r="A423" s="2" t="s">
        <v>3790</v>
      </c>
      <c r="B423" s="4" t="s">
        <v>933</v>
      </c>
      <c r="C423" s="1">
        <v>1</v>
      </c>
    </row>
    <row r="424" spans="1:3" x14ac:dyDescent="0.2">
      <c r="A424" s="1"/>
      <c r="B424" s="4" t="s">
        <v>914</v>
      </c>
      <c r="C424" s="1">
        <v>1</v>
      </c>
    </row>
    <row r="425" spans="1:3" x14ac:dyDescent="0.2">
      <c r="A425" s="1"/>
      <c r="B425" s="4" t="s">
        <v>937</v>
      </c>
      <c r="C425" s="1">
        <v>1</v>
      </c>
    </row>
    <row r="426" spans="1:3" x14ac:dyDescent="0.2">
      <c r="A426" s="1"/>
      <c r="B426" s="4" t="s">
        <v>893</v>
      </c>
      <c r="C426" s="1">
        <v>1</v>
      </c>
    </row>
    <row r="427" spans="1:3" x14ac:dyDescent="0.2">
      <c r="A427" s="1"/>
      <c r="B427" s="4" t="s">
        <v>916</v>
      </c>
      <c r="C427" s="1">
        <v>1</v>
      </c>
    </row>
    <row r="428" spans="1:3" x14ac:dyDescent="0.2">
      <c r="A428" s="1"/>
      <c r="B428" s="4" t="s">
        <v>911</v>
      </c>
      <c r="C428" s="1">
        <v>1</v>
      </c>
    </row>
    <row r="429" spans="1:3" x14ac:dyDescent="0.2">
      <c r="A429" s="1"/>
      <c r="B429" s="4" t="s">
        <v>903</v>
      </c>
      <c r="C429" s="1">
        <v>1</v>
      </c>
    </row>
    <row r="430" spans="1:3" x14ac:dyDescent="0.2">
      <c r="A430" s="1"/>
      <c r="B430" s="4" t="s">
        <v>906</v>
      </c>
      <c r="C430" s="1">
        <v>1</v>
      </c>
    </row>
    <row r="431" spans="1:3" x14ac:dyDescent="0.2">
      <c r="A431" s="1"/>
      <c r="B431" s="4" t="s">
        <v>953</v>
      </c>
      <c r="C431" s="1">
        <v>1</v>
      </c>
    </row>
    <row r="432" spans="1:3" x14ac:dyDescent="0.2">
      <c r="A432" s="1"/>
      <c r="B432" s="4" t="s">
        <v>962</v>
      </c>
      <c r="C432" s="1">
        <v>1</v>
      </c>
    </row>
    <row r="433" spans="1:3" x14ac:dyDescent="0.2">
      <c r="A433" s="1"/>
      <c r="B433" s="4" t="s">
        <v>986</v>
      </c>
      <c r="C433" s="1">
        <v>1</v>
      </c>
    </row>
    <row r="434" spans="1:3" x14ac:dyDescent="0.2">
      <c r="A434" s="1"/>
      <c r="B434" s="4" t="s">
        <v>943</v>
      </c>
      <c r="C434" s="1">
        <v>1</v>
      </c>
    </row>
    <row r="435" spans="1:3" x14ac:dyDescent="0.2">
      <c r="A435" s="1"/>
      <c r="B435" s="4" t="s">
        <v>967</v>
      </c>
      <c r="C435" s="1">
        <v>1</v>
      </c>
    </row>
    <row r="436" spans="1:3" x14ac:dyDescent="0.2">
      <c r="A436" s="1"/>
      <c r="B436" s="4" t="s">
        <v>965</v>
      </c>
      <c r="C436" s="1">
        <v>1</v>
      </c>
    </row>
    <row r="437" spans="1:3" x14ac:dyDescent="0.2">
      <c r="A437" s="1"/>
      <c r="B437" s="4" t="s">
        <v>959</v>
      </c>
      <c r="C437" s="1">
        <v>1</v>
      </c>
    </row>
    <row r="438" spans="1:3" x14ac:dyDescent="0.2">
      <c r="A438" s="1"/>
      <c r="B438" s="4" t="s">
        <v>971</v>
      </c>
      <c r="C438" s="1">
        <v>1</v>
      </c>
    </row>
    <row r="439" spans="1:3" x14ac:dyDescent="0.2">
      <c r="A439" s="1"/>
      <c r="B439" s="4" t="s">
        <v>900</v>
      </c>
      <c r="C439" s="1">
        <v>1</v>
      </c>
    </row>
    <row r="440" spans="1:3" x14ac:dyDescent="0.2">
      <c r="A440" s="1"/>
      <c r="B440" s="4" t="s">
        <v>897</v>
      </c>
      <c r="C440" s="1">
        <v>1</v>
      </c>
    </row>
    <row r="441" spans="1:3" x14ac:dyDescent="0.2">
      <c r="A441" s="1"/>
      <c r="B441" s="4" t="s">
        <v>928</v>
      </c>
      <c r="C441" s="1">
        <v>1</v>
      </c>
    </row>
    <row r="442" spans="1:3" x14ac:dyDescent="0.2">
      <c r="A442" s="1"/>
      <c r="B442" s="4" t="s">
        <v>920</v>
      </c>
      <c r="C442" s="1">
        <v>1</v>
      </c>
    </row>
    <row r="443" spans="1:3" x14ac:dyDescent="0.2">
      <c r="A443" s="1"/>
      <c r="B443" s="4" t="s">
        <v>924</v>
      </c>
      <c r="C443" s="1">
        <v>1</v>
      </c>
    </row>
    <row r="444" spans="1:3" x14ac:dyDescent="0.2">
      <c r="A444" s="1"/>
      <c r="B444" s="4" t="s">
        <v>981</v>
      </c>
      <c r="C444" s="1">
        <v>1</v>
      </c>
    </row>
    <row r="445" spans="1:3" x14ac:dyDescent="0.2">
      <c r="A445" s="1"/>
      <c r="B445" s="4" t="s">
        <v>977</v>
      </c>
      <c r="C445" s="1">
        <v>1</v>
      </c>
    </row>
    <row r="446" spans="1:3" x14ac:dyDescent="0.2">
      <c r="A446" s="1"/>
      <c r="B446" s="4" t="s">
        <v>974</v>
      </c>
      <c r="C446" s="1">
        <v>1</v>
      </c>
    </row>
    <row r="447" spans="1:3" x14ac:dyDescent="0.2">
      <c r="A447" s="1"/>
      <c r="B447" s="4" t="s">
        <v>948</v>
      </c>
      <c r="C447" s="1">
        <v>1</v>
      </c>
    </row>
    <row r="448" spans="1:3" x14ac:dyDescent="0.2">
      <c r="A448" s="1" t="s">
        <v>3791</v>
      </c>
      <c r="B448" s="4"/>
      <c r="C448" s="1">
        <v>25</v>
      </c>
    </row>
    <row r="449" spans="1:3" x14ac:dyDescent="0.2">
      <c r="A449" s="2" t="s">
        <v>3792</v>
      </c>
      <c r="B449" s="4" t="s">
        <v>991</v>
      </c>
      <c r="C449" s="1">
        <v>1</v>
      </c>
    </row>
    <row r="450" spans="1:3" x14ac:dyDescent="0.2">
      <c r="A450" s="1"/>
      <c r="B450" s="4" t="s">
        <v>1001</v>
      </c>
      <c r="C450" s="1">
        <v>1</v>
      </c>
    </row>
    <row r="451" spans="1:3" x14ac:dyDescent="0.2">
      <c r="A451" s="1"/>
      <c r="B451" s="4" t="s">
        <v>1004</v>
      </c>
      <c r="C451" s="1">
        <v>1</v>
      </c>
    </row>
    <row r="452" spans="1:3" x14ac:dyDescent="0.2">
      <c r="A452" s="1"/>
      <c r="B452" s="4" t="s">
        <v>997</v>
      </c>
      <c r="C452" s="1">
        <v>1</v>
      </c>
    </row>
    <row r="453" spans="1:3" x14ac:dyDescent="0.2">
      <c r="A453" s="1"/>
      <c r="B453" s="4" t="s">
        <v>1012</v>
      </c>
      <c r="C453" s="1">
        <v>1</v>
      </c>
    </row>
    <row r="454" spans="1:3" x14ac:dyDescent="0.2">
      <c r="A454" s="1"/>
      <c r="B454" s="4" t="s">
        <v>1017</v>
      </c>
      <c r="C454" s="1">
        <v>1</v>
      </c>
    </row>
    <row r="455" spans="1:3" x14ac:dyDescent="0.2">
      <c r="A455" s="1"/>
      <c r="B455" s="4" t="s">
        <v>1007</v>
      </c>
      <c r="C455" s="1">
        <v>1</v>
      </c>
    </row>
    <row r="456" spans="1:3" x14ac:dyDescent="0.2">
      <c r="A456" s="1" t="s">
        <v>3793</v>
      </c>
      <c r="B456" s="4"/>
      <c r="C456" s="1">
        <v>7</v>
      </c>
    </row>
    <row r="457" spans="1:3" x14ac:dyDescent="0.2">
      <c r="A457" s="2" t="s">
        <v>3794</v>
      </c>
      <c r="B457" s="4" t="s">
        <v>1118</v>
      </c>
      <c r="C457" s="1">
        <v>1</v>
      </c>
    </row>
    <row r="458" spans="1:3" x14ac:dyDescent="0.2">
      <c r="A458" s="1"/>
      <c r="B458" s="4" t="s">
        <v>1076</v>
      </c>
      <c r="C458" s="1">
        <v>1</v>
      </c>
    </row>
    <row r="459" spans="1:3" x14ac:dyDescent="0.2">
      <c r="A459" s="1"/>
      <c r="B459" s="4" t="s">
        <v>1058</v>
      </c>
      <c r="C459" s="1">
        <v>1</v>
      </c>
    </row>
    <row r="460" spans="1:3" x14ac:dyDescent="0.2">
      <c r="A460" s="1"/>
      <c r="B460" s="4" t="s">
        <v>1062</v>
      </c>
      <c r="C460" s="1">
        <v>1</v>
      </c>
    </row>
    <row r="461" spans="1:3" x14ac:dyDescent="0.2">
      <c r="A461" s="1"/>
      <c r="B461" s="4" t="s">
        <v>1055</v>
      </c>
      <c r="C461" s="1">
        <v>1</v>
      </c>
    </row>
    <row r="462" spans="1:3" x14ac:dyDescent="0.2">
      <c r="A462" s="1"/>
      <c r="B462" s="4" t="s">
        <v>1030</v>
      </c>
      <c r="C462" s="1">
        <v>1</v>
      </c>
    </row>
    <row r="463" spans="1:3" x14ac:dyDescent="0.2">
      <c r="A463" s="1"/>
      <c r="B463" s="4" t="s">
        <v>1027</v>
      </c>
      <c r="C463" s="1">
        <v>1</v>
      </c>
    </row>
    <row r="464" spans="1:3" x14ac:dyDescent="0.2">
      <c r="A464" s="1"/>
      <c r="B464" s="4" t="s">
        <v>1043</v>
      </c>
      <c r="C464" s="1">
        <v>1</v>
      </c>
    </row>
    <row r="465" spans="1:3" x14ac:dyDescent="0.2">
      <c r="A465" s="1"/>
      <c r="B465" s="4" t="s">
        <v>1022</v>
      </c>
      <c r="C465" s="1">
        <v>1</v>
      </c>
    </row>
    <row r="466" spans="1:3" x14ac:dyDescent="0.2">
      <c r="A466" s="1"/>
      <c r="B466" s="4" t="s">
        <v>1048</v>
      </c>
      <c r="C466" s="1">
        <v>1</v>
      </c>
    </row>
    <row r="467" spans="1:3" x14ac:dyDescent="0.2">
      <c r="A467" s="1"/>
      <c r="B467" s="4" t="s">
        <v>1052</v>
      </c>
      <c r="C467" s="1">
        <v>1</v>
      </c>
    </row>
    <row r="468" spans="1:3" x14ac:dyDescent="0.2">
      <c r="A468" s="1"/>
      <c r="B468" s="4" t="s">
        <v>1110</v>
      </c>
      <c r="C468" s="1">
        <v>1</v>
      </c>
    </row>
    <row r="469" spans="1:3" x14ac:dyDescent="0.2">
      <c r="A469" s="1"/>
      <c r="B469" s="4" t="s">
        <v>1080</v>
      </c>
      <c r="C469" s="1">
        <v>1</v>
      </c>
    </row>
    <row r="470" spans="1:3" x14ac:dyDescent="0.2">
      <c r="A470" s="1"/>
      <c r="B470" s="4" t="s">
        <v>1073</v>
      </c>
      <c r="C470" s="1">
        <v>1</v>
      </c>
    </row>
    <row r="471" spans="1:3" x14ac:dyDescent="0.2">
      <c r="A471" s="1"/>
      <c r="B471" s="4" t="s">
        <v>1039</v>
      </c>
      <c r="C471" s="1">
        <v>1</v>
      </c>
    </row>
    <row r="472" spans="1:3" x14ac:dyDescent="0.2">
      <c r="A472" s="1"/>
      <c r="B472" s="4" t="s">
        <v>1083</v>
      </c>
      <c r="C472" s="1">
        <v>1</v>
      </c>
    </row>
    <row r="473" spans="1:3" x14ac:dyDescent="0.2">
      <c r="A473" s="1"/>
      <c r="B473" s="4" t="s">
        <v>1065</v>
      </c>
      <c r="C473" s="1">
        <v>1</v>
      </c>
    </row>
    <row r="474" spans="1:3" x14ac:dyDescent="0.2">
      <c r="A474" s="1"/>
      <c r="B474" s="4" t="s">
        <v>1070</v>
      </c>
      <c r="C474" s="1">
        <v>1</v>
      </c>
    </row>
    <row r="475" spans="1:3" x14ac:dyDescent="0.2">
      <c r="A475" s="1"/>
      <c r="B475" s="4" t="s">
        <v>1033</v>
      </c>
      <c r="C475" s="1">
        <v>1</v>
      </c>
    </row>
    <row r="476" spans="1:3" x14ac:dyDescent="0.2">
      <c r="A476" s="1"/>
      <c r="B476" s="4" t="s">
        <v>1129</v>
      </c>
      <c r="C476" s="1">
        <v>1</v>
      </c>
    </row>
    <row r="477" spans="1:3" x14ac:dyDescent="0.2">
      <c r="A477" s="1"/>
      <c r="B477" s="4" t="s">
        <v>1124</v>
      </c>
      <c r="C477" s="1">
        <v>1</v>
      </c>
    </row>
    <row r="478" spans="1:3" x14ac:dyDescent="0.2">
      <c r="A478" s="1"/>
      <c r="B478" s="4" t="s">
        <v>1132</v>
      </c>
      <c r="C478" s="1">
        <v>1</v>
      </c>
    </row>
    <row r="479" spans="1:3" x14ac:dyDescent="0.2">
      <c r="A479" s="1"/>
      <c r="B479" s="4" t="s">
        <v>1105</v>
      </c>
      <c r="C479" s="1">
        <v>1</v>
      </c>
    </row>
    <row r="480" spans="1:3" x14ac:dyDescent="0.2">
      <c r="A480" s="1"/>
      <c r="B480" s="4" t="s">
        <v>1115</v>
      </c>
      <c r="C480" s="1">
        <v>1</v>
      </c>
    </row>
    <row r="481" spans="1:3" x14ac:dyDescent="0.2">
      <c r="A481" s="1"/>
      <c r="B481" s="4" t="s">
        <v>1086</v>
      </c>
      <c r="C481" s="1">
        <v>1</v>
      </c>
    </row>
    <row r="482" spans="1:3" x14ac:dyDescent="0.2">
      <c r="A482" s="1"/>
      <c r="B482" s="4" t="s">
        <v>1097</v>
      </c>
      <c r="C482" s="1">
        <v>1</v>
      </c>
    </row>
    <row r="483" spans="1:3" x14ac:dyDescent="0.2">
      <c r="A483" s="1"/>
      <c r="B483" s="4" t="s">
        <v>1092</v>
      </c>
      <c r="C483" s="1">
        <v>1</v>
      </c>
    </row>
    <row r="484" spans="1:3" x14ac:dyDescent="0.2">
      <c r="A484" s="1"/>
      <c r="B484" s="4" t="s">
        <v>1102</v>
      </c>
      <c r="C484" s="1">
        <v>1</v>
      </c>
    </row>
    <row r="485" spans="1:3" x14ac:dyDescent="0.2">
      <c r="A485" s="1" t="s">
        <v>3795</v>
      </c>
      <c r="B485" s="4"/>
      <c r="C485" s="1">
        <v>28</v>
      </c>
    </row>
    <row r="486" spans="1:3" x14ac:dyDescent="0.2">
      <c r="A486" s="2" t="s">
        <v>3796</v>
      </c>
      <c r="B486" s="4" t="s">
        <v>1148</v>
      </c>
      <c r="C486" s="1">
        <v>1</v>
      </c>
    </row>
    <row r="487" spans="1:3" x14ac:dyDescent="0.2">
      <c r="A487" s="1"/>
      <c r="B487" s="4" t="s">
        <v>1154</v>
      </c>
      <c r="C487" s="1">
        <v>1</v>
      </c>
    </row>
    <row r="488" spans="1:3" x14ac:dyDescent="0.2">
      <c r="A488" s="1"/>
      <c r="B488" s="4" t="s">
        <v>1141</v>
      </c>
      <c r="C488" s="1">
        <v>1</v>
      </c>
    </row>
    <row r="489" spans="1:3" x14ac:dyDescent="0.2">
      <c r="A489" s="1"/>
      <c r="B489" s="4" t="s">
        <v>1159</v>
      </c>
      <c r="C489" s="1">
        <v>1</v>
      </c>
    </row>
    <row r="490" spans="1:3" x14ac:dyDescent="0.2">
      <c r="A490" s="1"/>
      <c r="B490" s="4" t="s">
        <v>1137</v>
      </c>
      <c r="C490" s="1">
        <v>1</v>
      </c>
    </row>
    <row r="491" spans="1:3" x14ac:dyDescent="0.2">
      <c r="A491" s="1" t="s">
        <v>3797</v>
      </c>
      <c r="B491" s="4"/>
      <c r="C491" s="1">
        <v>5</v>
      </c>
    </row>
    <row r="492" spans="1:3" x14ac:dyDescent="0.2">
      <c r="A492" s="2" t="s">
        <v>3798</v>
      </c>
      <c r="B492" s="4" t="s">
        <v>1163</v>
      </c>
      <c r="C492" s="1">
        <v>1</v>
      </c>
    </row>
    <row r="493" spans="1:3" x14ac:dyDescent="0.2">
      <c r="A493" s="1"/>
      <c r="B493" s="4" t="s">
        <v>1168</v>
      </c>
      <c r="C493" s="1">
        <v>1</v>
      </c>
    </row>
    <row r="494" spans="1:3" x14ac:dyDescent="0.2">
      <c r="A494" s="1" t="s">
        <v>3799</v>
      </c>
      <c r="B494" s="4"/>
      <c r="C494" s="1">
        <v>2</v>
      </c>
    </row>
    <row r="495" spans="1:3" x14ac:dyDescent="0.2">
      <c r="A495" s="2" t="s">
        <v>3800</v>
      </c>
      <c r="B495" s="4" t="s">
        <v>1321</v>
      </c>
      <c r="C495" s="1">
        <v>1</v>
      </c>
    </row>
    <row r="496" spans="1:3" x14ac:dyDescent="0.2">
      <c r="A496" s="1"/>
      <c r="B496" s="4" t="s">
        <v>1238</v>
      </c>
      <c r="C496" s="1">
        <v>1</v>
      </c>
    </row>
    <row r="497" spans="1:3" x14ac:dyDescent="0.2">
      <c r="A497" s="1"/>
      <c r="B497" s="4" t="s">
        <v>1184</v>
      </c>
      <c r="C497" s="1">
        <v>1</v>
      </c>
    </row>
    <row r="498" spans="1:3" x14ac:dyDescent="0.2">
      <c r="A498" s="1"/>
      <c r="B498" s="4" t="s">
        <v>1195</v>
      </c>
      <c r="C498" s="1">
        <v>1</v>
      </c>
    </row>
    <row r="499" spans="1:3" x14ac:dyDescent="0.2">
      <c r="A499" s="1"/>
      <c r="B499" s="4" t="s">
        <v>1205</v>
      </c>
      <c r="C499" s="1">
        <v>1</v>
      </c>
    </row>
    <row r="500" spans="1:3" x14ac:dyDescent="0.2">
      <c r="A500" s="1"/>
      <c r="B500" s="4" t="s">
        <v>1178</v>
      </c>
      <c r="C500" s="1">
        <v>1</v>
      </c>
    </row>
    <row r="501" spans="1:3" x14ac:dyDescent="0.2">
      <c r="A501" s="1"/>
      <c r="B501" s="4" t="s">
        <v>1274</v>
      </c>
      <c r="C501" s="1">
        <v>1</v>
      </c>
    </row>
    <row r="502" spans="1:3" x14ac:dyDescent="0.2">
      <c r="A502" s="1"/>
      <c r="B502" s="4" t="s">
        <v>1286</v>
      </c>
      <c r="C502" s="1">
        <v>1</v>
      </c>
    </row>
    <row r="503" spans="1:3" x14ac:dyDescent="0.2">
      <c r="A503" s="1"/>
      <c r="B503" s="4" t="s">
        <v>1230</v>
      </c>
      <c r="C503" s="1">
        <v>1</v>
      </c>
    </row>
    <row r="504" spans="1:3" x14ac:dyDescent="0.2">
      <c r="A504" s="1"/>
      <c r="B504" s="4" t="s">
        <v>1290</v>
      </c>
      <c r="C504" s="1">
        <v>1</v>
      </c>
    </row>
    <row r="505" spans="1:3" x14ac:dyDescent="0.2">
      <c r="A505" s="1"/>
      <c r="B505" s="4" t="s">
        <v>1210</v>
      </c>
      <c r="C505" s="1">
        <v>1</v>
      </c>
    </row>
    <row r="506" spans="1:3" x14ac:dyDescent="0.2">
      <c r="A506" s="1"/>
      <c r="B506" s="4" t="s">
        <v>1252</v>
      </c>
      <c r="C506" s="1">
        <v>1</v>
      </c>
    </row>
    <row r="507" spans="1:3" x14ac:dyDescent="0.2">
      <c r="A507" s="1"/>
      <c r="B507" s="4" t="s">
        <v>1283</v>
      </c>
      <c r="C507" s="1">
        <v>1</v>
      </c>
    </row>
    <row r="508" spans="1:3" x14ac:dyDescent="0.2">
      <c r="A508" s="1"/>
      <c r="B508" s="4" t="s">
        <v>1201</v>
      </c>
      <c r="C508" s="1">
        <v>1</v>
      </c>
    </row>
    <row r="509" spans="1:3" x14ac:dyDescent="0.2">
      <c r="A509" s="1"/>
      <c r="B509" s="4" t="s">
        <v>1261</v>
      </c>
      <c r="C509" s="1">
        <v>1</v>
      </c>
    </row>
    <row r="510" spans="1:3" x14ac:dyDescent="0.2">
      <c r="A510" s="1"/>
      <c r="B510" s="4" t="s">
        <v>1256</v>
      </c>
      <c r="C510" s="1">
        <v>1</v>
      </c>
    </row>
    <row r="511" spans="1:3" x14ac:dyDescent="0.2">
      <c r="A511" s="1"/>
      <c r="B511" s="4" t="s">
        <v>1234</v>
      </c>
      <c r="C511" s="1">
        <v>1</v>
      </c>
    </row>
    <row r="512" spans="1:3" x14ac:dyDescent="0.2">
      <c r="A512" s="1"/>
      <c r="B512" s="4" t="s">
        <v>1278</v>
      </c>
      <c r="C512" s="1">
        <v>1</v>
      </c>
    </row>
    <row r="513" spans="1:3" x14ac:dyDescent="0.2">
      <c r="A513" s="1"/>
      <c r="B513" s="4" t="s">
        <v>1270</v>
      </c>
      <c r="C513" s="1">
        <v>1</v>
      </c>
    </row>
    <row r="514" spans="1:3" x14ac:dyDescent="0.2">
      <c r="A514" s="1"/>
      <c r="B514" s="4" t="s">
        <v>1266</v>
      </c>
      <c r="C514" s="1">
        <v>1</v>
      </c>
    </row>
    <row r="515" spans="1:3" x14ac:dyDescent="0.2">
      <c r="A515" s="1"/>
      <c r="B515" s="4" t="s">
        <v>1330</v>
      </c>
      <c r="C515" s="1">
        <v>1</v>
      </c>
    </row>
    <row r="516" spans="1:3" x14ac:dyDescent="0.2">
      <c r="A516" s="1"/>
      <c r="B516" s="4" t="s">
        <v>1215</v>
      </c>
      <c r="C516" s="1">
        <v>1</v>
      </c>
    </row>
    <row r="517" spans="1:3" x14ac:dyDescent="0.2">
      <c r="A517" s="1"/>
      <c r="B517" s="4" t="s">
        <v>1220</v>
      </c>
      <c r="C517" s="1">
        <v>1</v>
      </c>
    </row>
    <row r="518" spans="1:3" x14ac:dyDescent="0.2">
      <c r="A518" s="1"/>
      <c r="B518" s="4" t="s">
        <v>1226</v>
      </c>
      <c r="C518" s="1">
        <v>1</v>
      </c>
    </row>
    <row r="519" spans="1:3" x14ac:dyDescent="0.2">
      <c r="A519" s="1"/>
      <c r="B519" s="4" t="s">
        <v>1317</v>
      </c>
      <c r="C519" s="1">
        <v>1</v>
      </c>
    </row>
    <row r="520" spans="1:3" x14ac:dyDescent="0.2">
      <c r="A520" s="1"/>
      <c r="B520" s="4" t="s">
        <v>1190</v>
      </c>
      <c r="C520" s="1">
        <v>1</v>
      </c>
    </row>
    <row r="521" spans="1:3" x14ac:dyDescent="0.2">
      <c r="A521" s="1"/>
      <c r="B521" s="4" t="s">
        <v>1242</v>
      </c>
      <c r="C521" s="1">
        <v>1</v>
      </c>
    </row>
    <row r="522" spans="1:3" x14ac:dyDescent="0.2">
      <c r="A522" s="1"/>
      <c r="B522" s="4" t="s">
        <v>1247</v>
      </c>
      <c r="C522" s="1">
        <v>1</v>
      </c>
    </row>
    <row r="523" spans="1:3" x14ac:dyDescent="0.2">
      <c r="A523" s="1"/>
      <c r="B523" s="4" t="s">
        <v>1306</v>
      </c>
      <c r="C523" s="1">
        <v>1</v>
      </c>
    </row>
    <row r="524" spans="1:3" x14ac:dyDescent="0.2">
      <c r="A524" s="1"/>
      <c r="B524" s="4" t="s">
        <v>1304</v>
      </c>
      <c r="C524" s="1">
        <v>1</v>
      </c>
    </row>
    <row r="525" spans="1:3" x14ac:dyDescent="0.2">
      <c r="A525" s="1"/>
      <c r="B525" s="4" t="s">
        <v>1301</v>
      </c>
      <c r="C525" s="1">
        <v>1</v>
      </c>
    </row>
    <row r="526" spans="1:3" x14ac:dyDescent="0.2">
      <c r="A526" s="1"/>
      <c r="B526" s="4" t="s">
        <v>1297</v>
      </c>
      <c r="C526" s="1">
        <v>1</v>
      </c>
    </row>
    <row r="527" spans="1:3" x14ac:dyDescent="0.2">
      <c r="A527" s="1"/>
      <c r="B527" s="4" t="s">
        <v>1314</v>
      </c>
      <c r="C527" s="1">
        <v>1</v>
      </c>
    </row>
    <row r="528" spans="1:3" x14ac:dyDescent="0.2">
      <c r="A528" s="1"/>
      <c r="B528" s="4" t="s">
        <v>1309</v>
      </c>
      <c r="C528" s="1">
        <v>1</v>
      </c>
    </row>
    <row r="529" spans="1:3" x14ac:dyDescent="0.2">
      <c r="A529" s="1"/>
      <c r="B529" s="4" t="s">
        <v>1311</v>
      </c>
      <c r="C529" s="1">
        <v>1</v>
      </c>
    </row>
    <row r="530" spans="1:3" x14ac:dyDescent="0.2">
      <c r="A530" s="1"/>
      <c r="B530" s="4" t="s">
        <v>1326</v>
      </c>
      <c r="C530" s="1">
        <v>1</v>
      </c>
    </row>
    <row r="531" spans="1:3" x14ac:dyDescent="0.2">
      <c r="A531" s="1"/>
      <c r="B531" s="4" t="s">
        <v>1173</v>
      </c>
      <c r="C531" s="1">
        <v>1</v>
      </c>
    </row>
    <row r="532" spans="1:3" x14ac:dyDescent="0.2">
      <c r="A532" s="1" t="s">
        <v>3801</v>
      </c>
      <c r="B532" s="4"/>
      <c r="C532" s="1">
        <v>37</v>
      </c>
    </row>
    <row r="533" spans="1:3" x14ac:dyDescent="0.2">
      <c r="A533" s="2" t="s">
        <v>1357</v>
      </c>
      <c r="B533" s="4" t="s">
        <v>1343</v>
      </c>
      <c r="C533" s="1">
        <v>1</v>
      </c>
    </row>
    <row r="534" spans="1:3" x14ac:dyDescent="0.2">
      <c r="A534" s="1"/>
      <c r="B534" s="4" t="s">
        <v>1349</v>
      </c>
      <c r="C534" s="1">
        <v>1</v>
      </c>
    </row>
    <row r="535" spans="1:3" x14ac:dyDescent="0.2">
      <c r="A535" s="1"/>
      <c r="B535" s="4" t="s">
        <v>1356</v>
      </c>
      <c r="C535" s="1">
        <v>1</v>
      </c>
    </row>
    <row r="536" spans="1:3" x14ac:dyDescent="0.2">
      <c r="A536" s="1"/>
      <c r="B536" s="4" t="s">
        <v>1336</v>
      </c>
      <c r="C536" s="1">
        <v>1</v>
      </c>
    </row>
    <row r="537" spans="1:3" x14ac:dyDescent="0.2">
      <c r="A537" s="1" t="s">
        <v>3802</v>
      </c>
      <c r="B537" s="4"/>
      <c r="C537" s="1">
        <v>4</v>
      </c>
    </row>
    <row r="538" spans="1:3" x14ac:dyDescent="0.2">
      <c r="A538" s="2" t="s">
        <v>3803</v>
      </c>
      <c r="B538" s="4" t="s">
        <v>1383</v>
      </c>
      <c r="C538" s="1">
        <v>1</v>
      </c>
    </row>
    <row r="539" spans="1:3" x14ac:dyDescent="0.2">
      <c r="A539" s="1"/>
      <c r="B539" s="4" t="s">
        <v>1421</v>
      </c>
      <c r="C539" s="1">
        <v>1</v>
      </c>
    </row>
    <row r="540" spans="1:3" x14ac:dyDescent="0.2">
      <c r="A540" s="1"/>
      <c r="B540" s="4" t="s">
        <v>1413</v>
      </c>
      <c r="C540" s="1">
        <v>1</v>
      </c>
    </row>
    <row r="541" spans="1:3" x14ac:dyDescent="0.2">
      <c r="A541" s="1"/>
      <c r="B541" s="4" t="s">
        <v>1378</v>
      </c>
      <c r="C541" s="1">
        <v>1</v>
      </c>
    </row>
    <row r="542" spans="1:3" x14ac:dyDescent="0.2">
      <c r="A542" s="1"/>
      <c r="B542" s="4" t="s">
        <v>1402</v>
      </c>
      <c r="C542" s="1">
        <v>1</v>
      </c>
    </row>
    <row r="543" spans="1:3" x14ac:dyDescent="0.2">
      <c r="A543" s="1"/>
      <c r="B543" s="4" t="s">
        <v>1387</v>
      </c>
      <c r="C543" s="1">
        <v>1</v>
      </c>
    </row>
    <row r="544" spans="1:3" x14ac:dyDescent="0.2">
      <c r="A544" s="1"/>
      <c r="B544" s="4" t="s">
        <v>1390</v>
      </c>
      <c r="C544" s="1">
        <v>1</v>
      </c>
    </row>
    <row r="545" spans="1:3" x14ac:dyDescent="0.2">
      <c r="A545" s="1"/>
      <c r="B545" s="4" t="s">
        <v>1405</v>
      </c>
      <c r="C545" s="1">
        <v>1</v>
      </c>
    </row>
    <row r="546" spans="1:3" x14ac:dyDescent="0.2">
      <c r="A546" s="1"/>
      <c r="B546" s="4" t="s">
        <v>1409</v>
      </c>
      <c r="C546" s="1">
        <v>1</v>
      </c>
    </row>
    <row r="547" spans="1:3" x14ac:dyDescent="0.2">
      <c r="A547" s="1"/>
      <c r="B547" s="4" t="s">
        <v>1398</v>
      </c>
      <c r="C547" s="1">
        <v>1</v>
      </c>
    </row>
    <row r="548" spans="1:3" x14ac:dyDescent="0.2">
      <c r="A548" s="1"/>
      <c r="B548" s="4" t="s">
        <v>1417</v>
      </c>
      <c r="C548" s="1">
        <v>1</v>
      </c>
    </row>
    <row r="549" spans="1:3" x14ac:dyDescent="0.2">
      <c r="A549" s="1"/>
      <c r="B549" s="4" t="s">
        <v>1372</v>
      </c>
      <c r="C549" s="1">
        <v>1</v>
      </c>
    </row>
    <row r="550" spans="1:3" x14ac:dyDescent="0.2">
      <c r="A550" s="1"/>
      <c r="B550" s="4" t="s">
        <v>1362</v>
      </c>
      <c r="C550" s="1">
        <v>1</v>
      </c>
    </row>
    <row r="551" spans="1:3" x14ac:dyDescent="0.2">
      <c r="A551" s="1"/>
      <c r="B551" s="4" t="s">
        <v>1393</v>
      </c>
      <c r="C551" s="1">
        <v>1</v>
      </c>
    </row>
    <row r="552" spans="1:3" x14ac:dyDescent="0.2">
      <c r="A552" s="1"/>
      <c r="B552" s="4" t="s">
        <v>1367</v>
      </c>
      <c r="C552" s="1">
        <v>1</v>
      </c>
    </row>
    <row r="553" spans="1:3" x14ac:dyDescent="0.2">
      <c r="A553" s="1" t="s">
        <v>3804</v>
      </c>
      <c r="B553" s="4"/>
      <c r="C553" s="1">
        <v>15</v>
      </c>
    </row>
    <row r="554" spans="1:3" x14ac:dyDescent="0.2">
      <c r="A554" s="2" t="s">
        <v>3805</v>
      </c>
      <c r="B554" s="4" t="s">
        <v>1426</v>
      </c>
      <c r="C554" s="1">
        <v>1</v>
      </c>
    </row>
    <row r="555" spans="1:3" x14ac:dyDescent="0.2">
      <c r="A555" s="1" t="s">
        <v>3806</v>
      </c>
      <c r="B555" s="4"/>
      <c r="C555" s="1">
        <v>1</v>
      </c>
    </row>
    <row r="556" spans="1:3" x14ac:dyDescent="0.2">
      <c r="A556" s="2" t="s">
        <v>3807</v>
      </c>
      <c r="B556" s="4" t="s">
        <v>1439</v>
      </c>
      <c r="C556" s="1">
        <v>1</v>
      </c>
    </row>
    <row r="557" spans="1:3" x14ac:dyDescent="0.2">
      <c r="A557" s="1"/>
      <c r="B557" s="4" t="s">
        <v>1482</v>
      </c>
      <c r="C557" s="1">
        <v>1</v>
      </c>
    </row>
    <row r="558" spans="1:3" x14ac:dyDescent="0.2">
      <c r="A558" s="1"/>
      <c r="B558" s="4" t="s">
        <v>1443</v>
      </c>
      <c r="C558" s="1">
        <v>1</v>
      </c>
    </row>
    <row r="559" spans="1:3" x14ac:dyDescent="0.2">
      <c r="A559" s="1"/>
      <c r="B559" s="4" t="s">
        <v>1472</v>
      </c>
      <c r="C559" s="1">
        <v>1</v>
      </c>
    </row>
    <row r="560" spans="1:3" x14ac:dyDescent="0.2">
      <c r="A560" s="1"/>
      <c r="B560" s="4" t="s">
        <v>1454</v>
      </c>
      <c r="C560" s="1">
        <v>1</v>
      </c>
    </row>
    <row r="561" spans="1:3" x14ac:dyDescent="0.2">
      <c r="A561" s="1"/>
      <c r="B561" s="4" t="s">
        <v>1433</v>
      </c>
      <c r="C561" s="1">
        <v>1</v>
      </c>
    </row>
    <row r="562" spans="1:3" x14ac:dyDescent="0.2">
      <c r="A562" s="1"/>
      <c r="B562" s="4" t="s">
        <v>1477</v>
      </c>
      <c r="C562" s="1">
        <v>1</v>
      </c>
    </row>
    <row r="563" spans="1:3" x14ac:dyDescent="0.2">
      <c r="A563" s="1"/>
      <c r="B563" s="4" t="s">
        <v>1459</v>
      </c>
      <c r="C563" s="1">
        <v>1</v>
      </c>
    </row>
    <row r="564" spans="1:3" x14ac:dyDescent="0.2">
      <c r="A564" s="1"/>
      <c r="B564" s="4" t="s">
        <v>1450</v>
      </c>
      <c r="C564" s="1">
        <v>1</v>
      </c>
    </row>
    <row r="565" spans="1:3" x14ac:dyDescent="0.2">
      <c r="A565" s="1"/>
      <c r="B565" s="4" t="s">
        <v>1466</v>
      </c>
      <c r="C565" s="1">
        <v>1</v>
      </c>
    </row>
    <row r="566" spans="1:3" x14ac:dyDescent="0.2">
      <c r="A566" s="1"/>
      <c r="B566" s="4" t="s">
        <v>1469</v>
      </c>
      <c r="C566" s="1">
        <v>1</v>
      </c>
    </row>
    <row r="567" spans="1:3" x14ac:dyDescent="0.2">
      <c r="A567" s="1" t="s">
        <v>3808</v>
      </c>
      <c r="B567" s="4"/>
      <c r="C567" s="1">
        <v>11</v>
      </c>
    </row>
    <row r="568" spans="1:3" x14ac:dyDescent="0.2">
      <c r="A568" s="2" t="s">
        <v>3809</v>
      </c>
      <c r="B568" s="4" t="s">
        <v>1487</v>
      </c>
      <c r="C568" s="1">
        <v>1</v>
      </c>
    </row>
    <row r="569" spans="1:3" x14ac:dyDescent="0.2">
      <c r="A569" s="1"/>
      <c r="B569" s="4" t="s">
        <v>1506</v>
      </c>
      <c r="C569" s="1">
        <v>1</v>
      </c>
    </row>
    <row r="570" spans="1:3" x14ac:dyDescent="0.2">
      <c r="A570" s="1"/>
      <c r="B570" s="4" t="s">
        <v>1495</v>
      </c>
      <c r="C570" s="1">
        <v>1</v>
      </c>
    </row>
    <row r="571" spans="1:3" x14ac:dyDescent="0.2">
      <c r="A571" s="1"/>
      <c r="B571" s="4" t="s">
        <v>1513</v>
      </c>
      <c r="C571" s="1">
        <v>1</v>
      </c>
    </row>
    <row r="572" spans="1:3" x14ac:dyDescent="0.2">
      <c r="A572" s="1"/>
      <c r="B572" s="4" t="s">
        <v>1500</v>
      </c>
      <c r="C572" s="1">
        <v>1</v>
      </c>
    </row>
    <row r="573" spans="1:3" x14ac:dyDescent="0.2">
      <c r="A573" s="1"/>
      <c r="B573" s="4" t="s">
        <v>1509</v>
      </c>
      <c r="C573" s="1">
        <v>1</v>
      </c>
    </row>
    <row r="574" spans="1:3" x14ac:dyDescent="0.2">
      <c r="A574" s="1"/>
      <c r="B574" s="4" t="s">
        <v>1519</v>
      </c>
      <c r="C574" s="1">
        <v>1</v>
      </c>
    </row>
    <row r="575" spans="1:3" x14ac:dyDescent="0.2">
      <c r="A575" s="1"/>
      <c r="B575" s="4" t="s">
        <v>1492</v>
      </c>
      <c r="C575" s="1">
        <v>1</v>
      </c>
    </row>
    <row r="576" spans="1:3" x14ac:dyDescent="0.2">
      <c r="A576" s="1"/>
      <c r="B576" s="4" t="s">
        <v>1498</v>
      </c>
      <c r="C576" s="1">
        <v>1</v>
      </c>
    </row>
    <row r="577" spans="1:3" x14ac:dyDescent="0.2">
      <c r="A577" s="1"/>
      <c r="B577" s="4" t="s">
        <v>1504</v>
      </c>
      <c r="C577" s="1">
        <v>1</v>
      </c>
    </row>
    <row r="578" spans="1:3" x14ac:dyDescent="0.2">
      <c r="A578" s="1" t="s">
        <v>3810</v>
      </c>
      <c r="B578" s="4"/>
      <c r="C578" s="1">
        <v>10</v>
      </c>
    </row>
    <row r="579" spans="1:3" x14ac:dyDescent="0.2">
      <c r="A579" s="2" t="s">
        <v>3811</v>
      </c>
      <c r="B579" s="4" t="s">
        <v>3540</v>
      </c>
      <c r="C579" s="1">
        <v>1</v>
      </c>
    </row>
    <row r="580" spans="1:3" x14ac:dyDescent="0.2">
      <c r="A580" s="1"/>
      <c r="B580" s="4" t="s">
        <v>3536</v>
      </c>
      <c r="C580" s="1">
        <v>1</v>
      </c>
    </row>
    <row r="581" spans="1:3" x14ac:dyDescent="0.2">
      <c r="A581" s="1"/>
      <c r="B581" s="4" t="s">
        <v>3544</v>
      </c>
      <c r="C581" s="1">
        <v>1</v>
      </c>
    </row>
    <row r="582" spans="1:3" x14ac:dyDescent="0.2">
      <c r="A582" s="1"/>
      <c r="B582" s="4" t="s">
        <v>3532</v>
      </c>
      <c r="C582" s="1">
        <v>1</v>
      </c>
    </row>
    <row r="583" spans="1:3" x14ac:dyDescent="0.2">
      <c r="A583" s="1"/>
      <c r="B583" s="4" t="s">
        <v>3516</v>
      </c>
      <c r="C583" s="1">
        <v>1</v>
      </c>
    </row>
    <row r="584" spans="1:3" x14ac:dyDescent="0.2">
      <c r="A584" s="1"/>
      <c r="B584" s="4" t="s">
        <v>3525</v>
      </c>
      <c r="C584" s="1">
        <v>1</v>
      </c>
    </row>
    <row r="585" spans="1:3" x14ac:dyDescent="0.2">
      <c r="A585" s="1"/>
      <c r="B585" s="4" t="s">
        <v>3521</v>
      </c>
      <c r="C585" s="1">
        <v>1</v>
      </c>
    </row>
    <row r="586" spans="1:3" x14ac:dyDescent="0.2">
      <c r="A586" s="1"/>
      <c r="B586" s="4" t="s">
        <v>3528</v>
      </c>
      <c r="C586" s="1">
        <v>1</v>
      </c>
    </row>
    <row r="587" spans="1:3" x14ac:dyDescent="0.2">
      <c r="A587" s="1" t="s">
        <v>3812</v>
      </c>
      <c r="B587" s="4"/>
      <c r="C587" s="1">
        <v>8</v>
      </c>
    </row>
    <row r="588" spans="1:3" x14ac:dyDescent="0.2">
      <c r="A588" s="2" t="s">
        <v>3813</v>
      </c>
      <c r="B588" s="4" t="s">
        <v>3549</v>
      </c>
      <c r="C588" s="1">
        <v>1</v>
      </c>
    </row>
    <row r="589" spans="1:3" x14ac:dyDescent="0.2">
      <c r="A589" s="1" t="s">
        <v>3814</v>
      </c>
      <c r="B589" s="4"/>
      <c r="C589" s="1">
        <v>1</v>
      </c>
    </row>
    <row r="590" spans="1:3" x14ac:dyDescent="0.2">
      <c r="A590" s="2" t="s">
        <v>3815</v>
      </c>
      <c r="B590" s="4" t="s">
        <v>3594</v>
      </c>
      <c r="C590" s="1">
        <v>1</v>
      </c>
    </row>
    <row r="591" spans="1:3" x14ac:dyDescent="0.2">
      <c r="A591" s="1"/>
      <c r="B591" s="4" t="s">
        <v>3604</v>
      </c>
      <c r="C591" s="1">
        <v>1</v>
      </c>
    </row>
    <row r="592" spans="1:3" x14ac:dyDescent="0.2">
      <c r="A592" s="1"/>
      <c r="B592" s="4" t="s">
        <v>3600</v>
      </c>
      <c r="C592" s="1">
        <v>1</v>
      </c>
    </row>
    <row r="593" spans="1:3" x14ac:dyDescent="0.2">
      <c r="A593" s="1" t="s">
        <v>3816</v>
      </c>
      <c r="B593" s="4"/>
      <c r="C593" s="1">
        <v>3</v>
      </c>
    </row>
    <row r="594" spans="1:3" x14ac:dyDescent="0.2">
      <c r="A594" s="2" t="s">
        <v>3817</v>
      </c>
      <c r="B594" s="4" t="s">
        <v>1543</v>
      </c>
      <c r="C594" s="1">
        <v>1</v>
      </c>
    </row>
    <row r="595" spans="1:3" x14ac:dyDescent="0.2">
      <c r="A595" s="1"/>
      <c r="B595" s="4" t="s">
        <v>1548</v>
      </c>
      <c r="C595" s="1">
        <v>1</v>
      </c>
    </row>
    <row r="596" spans="1:3" x14ac:dyDescent="0.2">
      <c r="A596" s="1"/>
      <c r="B596" s="4" t="s">
        <v>1553</v>
      </c>
      <c r="C596" s="1">
        <v>1</v>
      </c>
    </row>
    <row r="597" spans="1:3" x14ac:dyDescent="0.2">
      <c r="A597" s="1"/>
      <c r="B597" s="4" t="s">
        <v>1559</v>
      </c>
      <c r="C597" s="1">
        <v>1</v>
      </c>
    </row>
    <row r="598" spans="1:3" x14ac:dyDescent="0.2">
      <c r="A598" s="1"/>
      <c r="B598" s="4" t="s">
        <v>1534</v>
      </c>
      <c r="C598" s="1">
        <v>1</v>
      </c>
    </row>
    <row r="599" spans="1:3" x14ac:dyDescent="0.2">
      <c r="A599" s="1"/>
      <c r="B599" s="4" t="s">
        <v>1529</v>
      </c>
      <c r="C599" s="1">
        <v>1</v>
      </c>
    </row>
    <row r="600" spans="1:3" x14ac:dyDescent="0.2">
      <c r="A600" s="1"/>
      <c r="B600" s="4" t="s">
        <v>1537</v>
      </c>
      <c r="C600" s="1">
        <v>1</v>
      </c>
    </row>
    <row r="601" spans="1:3" x14ac:dyDescent="0.2">
      <c r="A601" s="1"/>
      <c r="B601" s="4" t="s">
        <v>1540</v>
      </c>
      <c r="C601" s="1">
        <v>1</v>
      </c>
    </row>
    <row r="602" spans="1:3" x14ac:dyDescent="0.2">
      <c r="A602" s="1"/>
      <c r="B602" s="4" t="s">
        <v>1524</v>
      </c>
      <c r="C602" s="1">
        <v>1</v>
      </c>
    </row>
    <row r="603" spans="1:3" x14ac:dyDescent="0.2">
      <c r="A603" s="1" t="s">
        <v>3818</v>
      </c>
      <c r="B603" s="4"/>
      <c r="C603" s="1">
        <v>9</v>
      </c>
    </row>
    <row r="604" spans="1:3" x14ac:dyDescent="0.2">
      <c r="A604" s="2" t="s">
        <v>3819</v>
      </c>
      <c r="B604" s="4" t="s">
        <v>1564</v>
      </c>
      <c r="C604" s="1">
        <v>1</v>
      </c>
    </row>
    <row r="605" spans="1:3" x14ac:dyDescent="0.2">
      <c r="A605" s="1"/>
      <c r="B605" s="4" t="s">
        <v>1574</v>
      </c>
      <c r="C605" s="1">
        <v>1</v>
      </c>
    </row>
    <row r="606" spans="1:3" x14ac:dyDescent="0.2">
      <c r="A606" s="1"/>
      <c r="B606" s="4" t="s">
        <v>1587</v>
      </c>
      <c r="C606" s="1">
        <v>1</v>
      </c>
    </row>
    <row r="607" spans="1:3" x14ac:dyDescent="0.2">
      <c r="A607" s="1"/>
      <c r="B607" s="4" t="s">
        <v>1608</v>
      </c>
      <c r="C607" s="1">
        <v>1</v>
      </c>
    </row>
    <row r="608" spans="1:3" x14ac:dyDescent="0.2">
      <c r="A608" s="1"/>
      <c r="B608" s="4" t="s">
        <v>1603</v>
      </c>
      <c r="C608" s="1">
        <v>1</v>
      </c>
    </row>
    <row r="609" spans="1:3" x14ac:dyDescent="0.2">
      <c r="A609" s="1"/>
      <c r="B609" s="4" t="s">
        <v>1622</v>
      </c>
      <c r="C609" s="1">
        <v>1</v>
      </c>
    </row>
    <row r="610" spans="1:3" x14ac:dyDescent="0.2">
      <c r="A610" s="1"/>
      <c r="B610" s="4" t="s">
        <v>1619</v>
      </c>
      <c r="C610" s="1">
        <v>1</v>
      </c>
    </row>
    <row r="611" spans="1:3" x14ac:dyDescent="0.2">
      <c r="A611" s="1"/>
      <c r="B611" s="4" t="s">
        <v>1593</v>
      </c>
      <c r="C611" s="1">
        <v>1</v>
      </c>
    </row>
    <row r="612" spans="1:3" x14ac:dyDescent="0.2">
      <c r="A612" s="1"/>
      <c r="B612" s="4" t="s">
        <v>1611</v>
      </c>
      <c r="C612" s="1">
        <v>1</v>
      </c>
    </row>
    <row r="613" spans="1:3" x14ac:dyDescent="0.2">
      <c r="A613" s="1"/>
      <c r="B613" s="4" t="s">
        <v>1616</v>
      </c>
      <c r="C613" s="1">
        <v>1</v>
      </c>
    </row>
    <row r="614" spans="1:3" x14ac:dyDescent="0.2">
      <c r="A614" s="1"/>
      <c r="B614" s="4" t="s">
        <v>1599</v>
      </c>
      <c r="C614" s="1">
        <v>1</v>
      </c>
    </row>
    <row r="615" spans="1:3" x14ac:dyDescent="0.2">
      <c r="A615" s="1"/>
      <c r="B615" s="4" t="s">
        <v>1579</v>
      </c>
      <c r="C615" s="1">
        <v>1</v>
      </c>
    </row>
    <row r="616" spans="1:3" x14ac:dyDescent="0.2">
      <c r="A616" s="1"/>
      <c r="B616" s="4" t="s">
        <v>1570</v>
      </c>
      <c r="C616" s="1">
        <v>1</v>
      </c>
    </row>
    <row r="617" spans="1:3" x14ac:dyDescent="0.2">
      <c r="A617" s="1"/>
      <c r="B617" s="4" t="s">
        <v>1583</v>
      </c>
      <c r="C617" s="1">
        <v>1</v>
      </c>
    </row>
    <row r="618" spans="1:3" x14ac:dyDescent="0.2">
      <c r="A618" s="1" t="s">
        <v>3820</v>
      </c>
      <c r="B618" s="4"/>
      <c r="C618" s="1">
        <v>14</v>
      </c>
    </row>
    <row r="619" spans="1:3" x14ac:dyDescent="0.2">
      <c r="A619" s="2" t="s">
        <v>3821</v>
      </c>
      <c r="B619" s="4" t="s">
        <v>3631</v>
      </c>
      <c r="C619" s="1">
        <v>1</v>
      </c>
    </row>
    <row r="620" spans="1:3" x14ac:dyDescent="0.2">
      <c r="A620" s="1"/>
      <c r="B620" s="4" t="s">
        <v>3615</v>
      </c>
      <c r="C620" s="1">
        <v>1</v>
      </c>
    </row>
    <row r="621" spans="1:3" x14ac:dyDescent="0.2">
      <c r="A621" s="1"/>
      <c r="B621" s="4" t="s">
        <v>3620</v>
      </c>
      <c r="C621" s="1">
        <v>1</v>
      </c>
    </row>
    <row r="622" spans="1:3" x14ac:dyDescent="0.2">
      <c r="A622" s="1"/>
      <c r="B622" s="4" t="s">
        <v>3649</v>
      </c>
      <c r="C622" s="1">
        <v>1</v>
      </c>
    </row>
    <row r="623" spans="1:3" x14ac:dyDescent="0.2">
      <c r="A623" s="1"/>
      <c r="B623" s="4" t="s">
        <v>3681</v>
      </c>
      <c r="C623" s="1">
        <v>1</v>
      </c>
    </row>
    <row r="624" spans="1:3" x14ac:dyDescent="0.2">
      <c r="A624" s="1"/>
      <c r="B624" s="4" t="s">
        <v>3695</v>
      </c>
      <c r="C624" s="1">
        <v>1</v>
      </c>
    </row>
    <row r="625" spans="1:3" x14ac:dyDescent="0.2">
      <c r="A625" s="1"/>
      <c r="B625" s="4" t="s">
        <v>3671</v>
      </c>
      <c r="C625" s="1">
        <v>1</v>
      </c>
    </row>
    <row r="626" spans="1:3" x14ac:dyDescent="0.2">
      <c r="A626" s="1"/>
      <c r="B626" s="4" t="s">
        <v>3712</v>
      </c>
      <c r="C626" s="1">
        <v>1</v>
      </c>
    </row>
    <row r="627" spans="1:3" x14ac:dyDescent="0.2">
      <c r="A627" s="1"/>
      <c r="B627" s="4" t="s">
        <v>3690</v>
      </c>
      <c r="C627" s="1">
        <v>1</v>
      </c>
    </row>
    <row r="628" spans="1:3" x14ac:dyDescent="0.2">
      <c r="A628" s="1"/>
      <c r="B628" s="4" t="s">
        <v>3684</v>
      </c>
      <c r="C628" s="1">
        <v>1</v>
      </c>
    </row>
    <row r="629" spans="1:3" x14ac:dyDescent="0.2">
      <c r="A629" s="1"/>
      <c r="B629" s="4" t="s">
        <v>3703</v>
      </c>
      <c r="C629" s="1">
        <v>1</v>
      </c>
    </row>
    <row r="630" spans="1:3" x14ac:dyDescent="0.2">
      <c r="A630" s="1"/>
      <c r="B630" s="4" t="s">
        <v>3700</v>
      </c>
      <c r="C630" s="1">
        <v>1</v>
      </c>
    </row>
    <row r="631" spans="1:3" x14ac:dyDescent="0.2">
      <c r="A631" s="1"/>
      <c r="B631" s="4" t="s">
        <v>3606</v>
      </c>
      <c r="C631" s="1">
        <v>1</v>
      </c>
    </row>
    <row r="632" spans="1:3" x14ac:dyDescent="0.2">
      <c r="A632" s="1"/>
      <c r="B632" s="4" t="s">
        <v>3612</v>
      </c>
      <c r="C632" s="1">
        <v>1</v>
      </c>
    </row>
    <row r="633" spans="1:3" x14ac:dyDescent="0.2">
      <c r="A633" s="1"/>
      <c r="B633" s="4" t="s">
        <v>3654</v>
      </c>
      <c r="C633" s="1">
        <v>1</v>
      </c>
    </row>
    <row r="634" spans="1:3" x14ac:dyDescent="0.2">
      <c r="A634" s="1"/>
      <c r="B634" s="4" t="s">
        <v>3663</v>
      </c>
      <c r="C634" s="1">
        <v>1</v>
      </c>
    </row>
    <row r="635" spans="1:3" x14ac:dyDescent="0.2">
      <c r="A635" s="1"/>
      <c r="B635" s="4" t="s">
        <v>3676</v>
      </c>
      <c r="C635" s="1">
        <v>1</v>
      </c>
    </row>
    <row r="636" spans="1:3" x14ac:dyDescent="0.2">
      <c r="A636" s="1"/>
      <c r="B636" s="4" t="s">
        <v>3658</v>
      </c>
      <c r="C636" s="1">
        <v>1</v>
      </c>
    </row>
    <row r="637" spans="1:3" x14ac:dyDescent="0.2">
      <c r="A637" s="1"/>
      <c r="B637" s="4" t="s">
        <v>3723</v>
      </c>
      <c r="C637" s="1">
        <v>1</v>
      </c>
    </row>
    <row r="638" spans="1:3" x14ac:dyDescent="0.2">
      <c r="A638" s="1"/>
      <c r="B638" s="4" t="s">
        <v>3636</v>
      </c>
      <c r="C638" s="1">
        <v>1</v>
      </c>
    </row>
    <row r="639" spans="1:3" x14ac:dyDescent="0.2">
      <c r="A639" s="1"/>
      <c r="B639" s="4" t="s">
        <v>3626</v>
      </c>
      <c r="C639" s="1">
        <v>1</v>
      </c>
    </row>
    <row r="640" spans="1:3" x14ac:dyDescent="0.2">
      <c r="A640" s="1"/>
      <c r="B640" s="4" t="s">
        <v>3643</v>
      </c>
      <c r="C640" s="1">
        <v>1</v>
      </c>
    </row>
    <row r="641" spans="1:3" x14ac:dyDescent="0.2">
      <c r="A641" s="1"/>
      <c r="B641" s="4" t="s">
        <v>3639</v>
      </c>
      <c r="C641" s="1">
        <v>1</v>
      </c>
    </row>
    <row r="642" spans="1:3" x14ac:dyDescent="0.2">
      <c r="A642" s="1"/>
      <c r="B642" s="4" t="s">
        <v>3647</v>
      </c>
      <c r="C642" s="1">
        <v>1</v>
      </c>
    </row>
    <row r="643" spans="1:3" x14ac:dyDescent="0.2">
      <c r="A643" s="1"/>
      <c r="B643" s="4" t="s">
        <v>3667</v>
      </c>
      <c r="C643" s="1">
        <v>1</v>
      </c>
    </row>
    <row r="644" spans="1:3" x14ac:dyDescent="0.2">
      <c r="A644" s="1"/>
      <c r="B644" s="4" t="s">
        <v>3717</v>
      </c>
      <c r="C644" s="1">
        <v>1</v>
      </c>
    </row>
    <row r="645" spans="1:3" x14ac:dyDescent="0.2">
      <c r="A645" s="1"/>
      <c r="B645" s="4" t="s">
        <v>3742</v>
      </c>
      <c r="C645" s="1">
        <v>1</v>
      </c>
    </row>
    <row r="646" spans="1:3" x14ac:dyDescent="0.2">
      <c r="A646" s="1"/>
      <c r="B646" s="4" t="s">
        <v>3732</v>
      </c>
      <c r="C646" s="1">
        <v>1</v>
      </c>
    </row>
    <row r="647" spans="1:3" x14ac:dyDescent="0.2">
      <c r="A647" s="1"/>
      <c r="B647" s="4" t="s">
        <v>3737</v>
      </c>
      <c r="C647" s="1">
        <v>1</v>
      </c>
    </row>
    <row r="648" spans="1:3" x14ac:dyDescent="0.2">
      <c r="A648" s="1"/>
      <c r="B648" s="4" t="s">
        <v>3752</v>
      </c>
      <c r="C648" s="1">
        <v>1</v>
      </c>
    </row>
    <row r="649" spans="1:3" x14ac:dyDescent="0.2">
      <c r="A649" s="1"/>
      <c r="B649" s="4" t="s">
        <v>3740</v>
      </c>
      <c r="C649" s="1">
        <v>1</v>
      </c>
    </row>
    <row r="650" spans="1:3" x14ac:dyDescent="0.2">
      <c r="A650" s="1"/>
      <c r="B650" s="4" t="s">
        <v>3750</v>
      </c>
      <c r="C650" s="1">
        <v>1</v>
      </c>
    </row>
    <row r="651" spans="1:3" x14ac:dyDescent="0.2">
      <c r="A651" s="1"/>
      <c r="B651" s="4" t="s">
        <v>3748</v>
      </c>
      <c r="C651" s="1">
        <v>1</v>
      </c>
    </row>
    <row r="652" spans="1:3" x14ac:dyDescent="0.2">
      <c r="A652" s="1"/>
      <c r="B652" s="4" t="s">
        <v>3746</v>
      </c>
      <c r="C652" s="1">
        <v>1</v>
      </c>
    </row>
    <row r="653" spans="1:3" x14ac:dyDescent="0.2">
      <c r="A653" s="1"/>
      <c r="B653" s="4" t="s">
        <v>3735</v>
      </c>
      <c r="C653" s="1">
        <v>1</v>
      </c>
    </row>
    <row r="654" spans="1:3" x14ac:dyDescent="0.2">
      <c r="A654" s="1"/>
      <c r="B654" s="4" t="s">
        <v>3744</v>
      </c>
      <c r="C654" s="1">
        <v>1</v>
      </c>
    </row>
    <row r="655" spans="1:3" x14ac:dyDescent="0.2">
      <c r="A655" s="1"/>
      <c r="B655" s="4" t="s">
        <v>3719</v>
      </c>
      <c r="C655" s="1">
        <v>1</v>
      </c>
    </row>
    <row r="656" spans="1:3" x14ac:dyDescent="0.2">
      <c r="A656" s="1"/>
      <c r="B656" s="4" t="s">
        <v>3726</v>
      </c>
      <c r="C656" s="1">
        <v>1</v>
      </c>
    </row>
    <row r="657" spans="1:3" x14ac:dyDescent="0.2">
      <c r="A657" s="1"/>
      <c r="B657" s="4" t="s">
        <v>3707</v>
      </c>
      <c r="C657" s="1">
        <v>1</v>
      </c>
    </row>
    <row r="658" spans="1:3" x14ac:dyDescent="0.2">
      <c r="A658" s="1" t="s">
        <v>3822</v>
      </c>
      <c r="B658" s="4"/>
      <c r="C658" s="1">
        <v>39</v>
      </c>
    </row>
    <row r="659" spans="1:3" x14ac:dyDescent="0.2">
      <c r="A659" s="2" t="s">
        <v>3823</v>
      </c>
      <c r="B659" s="4" t="s">
        <v>1695</v>
      </c>
      <c r="C659" s="1">
        <v>1</v>
      </c>
    </row>
    <row r="660" spans="1:3" x14ac:dyDescent="0.2">
      <c r="A660" s="1"/>
      <c r="B660" s="4" t="s">
        <v>1713</v>
      </c>
      <c r="C660" s="1">
        <v>1</v>
      </c>
    </row>
    <row r="661" spans="1:3" x14ac:dyDescent="0.2">
      <c r="A661" s="1"/>
      <c r="B661" s="4" t="s">
        <v>1708</v>
      </c>
      <c r="C661" s="1">
        <v>1</v>
      </c>
    </row>
    <row r="662" spans="1:3" x14ac:dyDescent="0.2">
      <c r="A662" s="1"/>
      <c r="B662" s="4" t="s">
        <v>1701</v>
      </c>
      <c r="C662" s="1">
        <v>1</v>
      </c>
    </row>
    <row r="663" spans="1:3" x14ac:dyDescent="0.2">
      <c r="A663" s="1" t="s">
        <v>3824</v>
      </c>
      <c r="B663" s="4"/>
      <c r="C663" s="1">
        <v>4</v>
      </c>
    </row>
    <row r="664" spans="1:3" x14ac:dyDescent="0.2">
      <c r="A664" s="2" t="s">
        <v>3825</v>
      </c>
      <c r="B664" s="4" t="s">
        <v>1649</v>
      </c>
      <c r="C664" s="1">
        <v>1</v>
      </c>
    </row>
    <row r="665" spans="1:3" x14ac:dyDescent="0.2">
      <c r="A665" s="1"/>
      <c r="B665" s="4" t="s">
        <v>1647</v>
      </c>
      <c r="C665" s="1">
        <v>1</v>
      </c>
    </row>
    <row r="666" spans="1:3" x14ac:dyDescent="0.2">
      <c r="A666" s="1"/>
      <c r="B666" s="4" t="s">
        <v>1671</v>
      </c>
      <c r="C666" s="1">
        <v>1</v>
      </c>
    </row>
    <row r="667" spans="1:3" x14ac:dyDescent="0.2">
      <c r="A667" s="1"/>
      <c r="B667" s="4" t="s">
        <v>1630</v>
      </c>
      <c r="C667" s="1">
        <v>1</v>
      </c>
    </row>
    <row r="668" spans="1:3" x14ac:dyDescent="0.2">
      <c r="A668" s="1"/>
      <c r="B668" s="4" t="s">
        <v>1635</v>
      </c>
      <c r="C668" s="1">
        <v>1</v>
      </c>
    </row>
    <row r="669" spans="1:3" x14ac:dyDescent="0.2">
      <c r="A669" s="1"/>
      <c r="B669" s="4" t="s">
        <v>1624</v>
      </c>
      <c r="C669" s="1">
        <v>1</v>
      </c>
    </row>
    <row r="670" spans="1:3" x14ac:dyDescent="0.2">
      <c r="A670" s="1"/>
      <c r="B670" s="4" t="s">
        <v>1655</v>
      </c>
      <c r="C670" s="1">
        <v>1</v>
      </c>
    </row>
    <row r="671" spans="1:3" x14ac:dyDescent="0.2">
      <c r="A671" s="1"/>
      <c r="B671" s="4" t="s">
        <v>1686</v>
      </c>
      <c r="C671" s="1">
        <v>1</v>
      </c>
    </row>
    <row r="672" spans="1:3" x14ac:dyDescent="0.2">
      <c r="A672" s="1"/>
      <c r="B672" s="4" t="s">
        <v>1660</v>
      </c>
      <c r="C672" s="1">
        <v>1</v>
      </c>
    </row>
    <row r="673" spans="1:3" x14ac:dyDescent="0.2">
      <c r="A673" s="1"/>
      <c r="B673" s="4" t="s">
        <v>1681</v>
      </c>
      <c r="C673" s="1">
        <v>1</v>
      </c>
    </row>
    <row r="674" spans="1:3" x14ac:dyDescent="0.2">
      <c r="A674" s="1"/>
      <c r="B674" s="4" t="s">
        <v>1692</v>
      </c>
      <c r="C674" s="1">
        <v>1</v>
      </c>
    </row>
    <row r="675" spans="1:3" x14ac:dyDescent="0.2">
      <c r="A675" s="1"/>
      <c r="B675" s="4" t="s">
        <v>1665</v>
      </c>
      <c r="C675" s="1">
        <v>1</v>
      </c>
    </row>
    <row r="676" spans="1:3" x14ac:dyDescent="0.2">
      <c r="A676" s="1"/>
      <c r="B676" s="4" t="s">
        <v>1641</v>
      </c>
      <c r="C676" s="1">
        <v>1</v>
      </c>
    </row>
    <row r="677" spans="1:3" x14ac:dyDescent="0.2">
      <c r="A677" s="1"/>
      <c r="B677" s="4" t="s">
        <v>1676</v>
      </c>
      <c r="C677" s="1">
        <v>1</v>
      </c>
    </row>
    <row r="678" spans="1:3" x14ac:dyDescent="0.2">
      <c r="A678" s="1" t="s">
        <v>3826</v>
      </c>
      <c r="B678" s="4"/>
      <c r="C678" s="1">
        <v>14</v>
      </c>
    </row>
    <row r="679" spans="1:3" x14ac:dyDescent="0.2">
      <c r="A679" s="2" t="s">
        <v>3827</v>
      </c>
      <c r="B679" s="4" t="s">
        <v>1814</v>
      </c>
      <c r="C679" s="1">
        <v>1</v>
      </c>
    </row>
    <row r="680" spans="1:3" x14ac:dyDescent="0.2">
      <c r="A680" s="1"/>
      <c r="B680" s="4" t="s">
        <v>1802</v>
      </c>
      <c r="C680" s="1">
        <v>1</v>
      </c>
    </row>
    <row r="681" spans="1:3" x14ac:dyDescent="0.2">
      <c r="A681" s="1"/>
      <c r="B681" s="4" t="s">
        <v>1810</v>
      </c>
      <c r="C681" s="1">
        <v>1</v>
      </c>
    </row>
    <row r="682" spans="1:3" x14ac:dyDescent="0.2">
      <c r="A682" s="1"/>
      <c r="B682" s="4" t="s">
        <v>1797</v>
      </c>
      <c r="C682" s="1">
        <v>1</v>
      </c>
    </row>
    <row r="683" spans="1:3" x14ac:dyDescent="0.2">
      <c r="A683" s="1"/>
      <c r="B683" s="4" t="s">
        <v>1806</v>
      </c>
      <c r="C683" s="1">
        <v>1</v>
      </c>
    </row>
    <row r="684" spans="1:3" x14ac:dyDescent="0.2">
      <c r="A684" s="1"/>
      <c r="B684" s="4" t="s">
        <v>1827</v>
      </c>
      <c r="C684" s="1">
        <v>1</v>
      </c>
    </row>
    <row r="685" spans="1:3" x14ac:dyDescent="0.2">
      <c r="A685" s="1"/>
      <c r="B685" s="4" t="s">
        <v>1824</v>
      </c>
      <c r="C685" s="1">
        <v>1</v>
      </c>
    </row>
    <row r="686" spans="1:3" x14ac:dyDescent="0.2">
      <c r="A686" s="1"/>
      <c r="B686" s="4" t="s">
        <v>1822</v>
      </c>
      <c r="C686" s="1">
        <v>1</v>
      </c>
    </row>
    <row r="687" spans="1:3" x14ac:dyDescent="0.2">
      <c r="A687" s="1"/>
      <c r="B687" s="4" t="s">
        <v>1818</v>
      </c>
      <c r="C687" s="1">
        <v>1</v>
      </c>
    </row>
    <row r="688" spans="1:3" x14ac:dyDescent="0.2">
      <c r="A688" s="1"/>
      <c r="B688" s="4" t="s">
        <v>1784</v>
      </c>
      <c r="C688" s="1">
        <v>1</v>
      </c>
    </row>
    <row r="689" spans="1:3" x14ac:dyDescent="0.2">
      <c r="A689" s="1"/>
      <c r="B689" s="4" t="s">
        <v>1793</v>
      </c>
      <c r="C689" s="1">
        <v>1</v>
      </c>
    </row>
    <row r="690" spans="1:3" x14ac:dyDescent="0.2">
      <c r="A690" s="1"/>
      <c r="B690" s="4" t="s">
        <v>1789</v>
      </c>
      <c r="C690" s="1">
        <v>1</v>
      </c>
    </row>
    <row r="691" spans="1:3" x14ac:dyDescent="0.2">
      <c r="A691" s="1" t="s">
        <v>3828</v>
      </c>
      <c r="B691" s="4"/>
      <c r="C691" s="1">
        <v>12</v>
      </c>
    </row>
    <row r="692" spans="1:3" x14ac:dyDescent="0.2">
      <c r="A692" s="2" t="s">
        <v>3829</v>
      </c>
      <c r="B692" s="4" t="s">
        <v>1718</v>
      </c>
      <c r="C692" s="1">
        <v>1</v>
      </c>
    </row>
    <row r="693" spans="1:3" x14ac:dyDescent="0.2">
      <c r="A693" s="1"/>
      <c r="B693" s="4" t="s">
        <v>1722</v>
      </c>
      <c r="C693" s="1">
        <v>1</v>
      </c>
    </row>
    <row r="694" spans="1:3" x14ac:dyDescent="0.2">
      <c r="A694" s="1" t="s">
        <v>3830</v>
      </c>
      <c r="B694" s="4"/>
      <c r="C694" s="1">
        <v>2</v>
      </c>
    </row>
    <row r="695" spans="1:3" x14ac:dyDescent="0.2">
      <c r="A695" s="2" t="s">
        <v>3831</v>
      </c>
      <c r="B695" s="4" t="s">
        <v>1735</v>
      </c>
      <c r="C695" s="1">
        <v>1</v>
      </c>
    </row>
    <row r="696" spans="1:3" x14ac:dyDescent="0.2">
      <c r="A696" s="1"/>
      <c r="B696" s="4" t="s">
        <v>1761</v>
      </c>
      <c r="C696" s="1">
        <v>1</v>
      </c>
    </row>
    <row r="697" spans="1:3" x14ac:dyDescent="0.2">
      <c r="A697" s="1"/>
      <c r="B697" s="4" t="s">
        <v>1756</v>
      </c>
      <c r="C697" s="1">
        <v>1</v>
      </c>
    </row>
    <row r="698" spans="1:3" x14ac:dyDescent="0.2">
      <c r="A698" s="1"/>
      <c r="B698" s="4" t="s">
        <v>1780</v>
      </c>
      <c r="C698" s="1">
        <v>1</v>
      </c>
    </row>
    <row r="699" spans="1:3" x14ac:dyDescent="0.2">
      <c r="A699" s="1"/>
      <c r="B699" s="4" t="s">
        <v>1751</v>
      </c>
      <c r="C699" s="1">
        <v>1</v>
      </c>
    </row>
    <row r="700" spans="1:3" x14ac:dyDescent="0.2">
      <c r="A700" s="1"/>
      <c r="B700" s="4" t="s">
        <v>1774</v>
      </c>
      <c r="C700" s="1">
        <v>1</v>
      </c>
    </row>
    <row r="701" spans="1:3" x14ac:dyDescent="0.2">
      <c r="A701" s="1"/>
      <c r="B701" s="4" t="s">
        <v>1727</v>
      </c>
      <c r="C701" s="1">
        <v>1</v>
      </c>
    </row>
    <row r="702" spans="1:3" x14ac:dyDescent="0.2">
      <c r="A702" s="1"/>
      <c r="B702" s="4" t="s">
        <v>1742</v>
      </c>
      <c r="C702" s="1">
        <v>1</v>
      </c>
    </row>
    <row r="703" spans="1:3" x14ac:dyDescent="0.2">
      <c r="A703" s="1"/>
      <c r="B703" s="4" t="s">
        <v>1732</v>
      </c>
      <c r="C703" s="1">
        <v>1</v>
      </c>
    </row>
    <row r="704" spans="1:3" x14ac:dyDescent="0.2">
      <c r="A704" s="1"/>
      <c r="B704" s="4" t="s">
        <v>1747</v>
      </c>
      <c r="C704" s="1">
        <v>1</v>
      </c>
    </row>
    <row r="705" spans="1:3" x14ac:dyDescent="0.2">
      <c r="A705" s="1"/>
      <c r="B705" s="4" t="s">
        <v>1738</v>
      </c>
      <c r="C705" s="1">
        <v>1</v>
      </c>
    </row>
    <row r="706" spans="1:3" x14ac:dyDescent="0.2">
      <c r="A706" s="1"/>
      <c r="B706" s="4" t="s">
        <v>1767</v>
      </c>
      <c r="C706" s="1">
        <v>1</v>
      </c>
    </row>
    <row r="707" spans="1:3" x14ac:dyDescent="0.2">
      <c r="A707" s="1" t="s">
        <v>3832</v>
      </c>
      <c r="B707" s="4"/>
      <c r="C707" s="1">
        <v>12</v>
      </c>
    </row>
    <row r="708" spans="1:3" x14ac:dyDescent="0.2">
      <c r="A708" s="2" t="s">
        <v>3833</v>
      </c>
      <c r="B708" s="4" t="s">
        <v>1835</v>
      </c>
      <c r="C708" s="1">
        <v>1</v>
      </c>
    </row>
    <row r="709" spans="1:3" x14ac:dyDescent="0.2">
      <c r="A709" s="1"/>
      <c r="B709" s="4" t="s">
        <v>1877</v>
      </c>
      <c r="C709" s="1">
        <v>1</v>
      </c>
    </row>
    <row r="710" spans="1:3" x14ac:dyDescent="0.2">
      <c r="A710" s="1"/>
      <c r="B710" s="4" t="s">
        <v>1886</v>
      </c>
      <c r="C710" s="1">
        <v>1</v>
      </c>
    </row>
    <row r="711" spans="1:3" x14ac:dyDescent="0.2">
      <c r="A711" s="1"/>
      <c r="B711" s="4" t="s">
        <v>1865</v>
      </c>
      <c r="C711" s="1">
        <v>1</v>
      </c>
    </row>
    <row r="712" spans="1:3" x14ac:dyDescent="0.2">
      <c r="A712" s="1"/>
      <c r="B712" s="4" t="s">
        <v>1901</v>
      </c>
      <c r="C712" s="1">
        <v>1</v>
      </c>
    </row>
    <row r="713" spans="1:3" x14ac:dyDescent="0.2">
      <c r="A713" s="1"/>
      <c r="B713" s="4" t="s">
        <v>1906</v>
      </c>
      <c r="C713" s="1">
        <v>1</v>
      </c>
    </row>
    <row r="714" spans="1:3" x14ac:dyDescent="0.2">
      <c r="A714" s="1"/>
      <c r="B714" s="4" t="s">
        <v>1896</v>
      </c>
      <c r="C714" s="1">
        <v>1</v>
      </c>
    </row>
    <row r="715" spans="1:3" x14ac:dyDescent="0.2">
      <c r="A715" s="1"/>
      <c r="B715" s="4" t="s">
        <v>1830</v>
      </c>
      <c r="C715" s="1">
        <v>1</v>
      </c>
    </row>
    <row r="716" spans="1:3" x14ac:dyDescent="0.2">
      <c r="A716" s="1"/>
      <c r="B716" s="4" t="s">
        <v>1850</v>
      </c>
      <c r="C716" s="1">
        <v>1</v>
      </c>
    </row>
    <row r="717" spans="1:3" x14ac:dyDescent="0.2">
      <c r="A717" s="1"/>
      <c r="B717" s="4" t="s">
        <v>1848</v>
      </c>
      <c r="C717" s="1">
        <v>1</v>
      </c>
    </row>
    <row r="718" spans="1:3" x14ac:dyDescent="0.2">
      <c r="A718" s="1"/>
      <c r="B718" s="4" t="s">
        <v>1844</v>
      </c>
      <c r="C718" s="1">
        <v>1</v>
      </c>
    </row>
    <row r="719" spans="1:3" x14ac:dyDescent="0.2">
      <c r="A719" s="1"/>
      <c r="B719" s="4" t="s">
        <v>1891</v>
      </c>
      <c r="C719" s="1">
        <v>1</v>
      </c>
    </row>
    <row r="720" spans="1:3" x14ac:dyDescent="0.2">
      <c r="A720" s="1"/>
      <c r="B720" s="4" t="s">
        <v>1840</v>
      </c>
      <c r="C720" s="1">
        <v>1</v>
      </c>
    </row>
    <row r="721" spans="1:3" x14ac:dyDescent="0.2">
      <c r="A721" s="1"/>
      <c r="B721" s="4" t="s">
        <v>1869</v>
      </c>
      <c r="C721" s="1">
        <v>1</v>
      </c>
    </row>
    <row r="722" spans="1:3" x14ac:dyDescent="0.2">
      <c r="A722" s="1"/>
      <c r="B722" s="4" t="s">
        <v>1873</v>
      </c>
      <c r="C722" s="1">
        <v>1</v>
      </c>
    </row>
    <row r="723" spans="1:3" x14ac:dyDescent="0.2">
      <c r="A723" s="1"/>
      <c r="B723" s="4" t="s">
        <v>1882</v>
      </c>
      <c r="C723" s="1">
        <v>1</v>
      </c>
    </row>
    <row r="724" spans="1:3" x14ac:dyDescent="0.2">
      <c r="A724" s="1"/>
      <c r="B724" s="4" t="s">
        <v>1853</v>
      </c>
      <c r="C724" s="1">
        <v>1</v>
      </c>
    </row>
    <row r="725" spans="1:3" x14ac:dyDescent="0.2">
      <c r="A725" s="1"/>
      <c r="B725" s="4" t="s">
        <v>1857</v>
      </c>
      <c r="C725" s="1">
        <v>1</v>
      </c>
    </row>
    <row r="726" spans="1:3" x14ac:dyDescent="0.2">
      <c r="A726" s="1"/>
      <c r="B726" s="4" t="s">
        <v>1861</v>
      </c>
      <c r="C726" s="1">
        <v>1</v>
      </c>
    </row>
    <row r="727" spans="1:3" x14ac:dyDescent="0.2">
      <c r="A727" s="1" t="s">
        <v>3834</v>
      </c>
      <c r="B727" s="4"/>
      <c r="C727" s="1">
        <v>19</v>
      </c>
    </row>
    <row r="728" spans="1:3" x14ac:dyDescent="0.2">
      <c r="A728" s="2" t="s">
        <v>3835</v>
      </c>
      <c r="B728" s="4" t="s">
        <v>1930</v>
      </c>
      <c r="C728" s="1">
        <v>1</v>
      </c>
    </row>
    <row r="729" spans="1:3" x14ac:dyDescent="0.2">
      <c r="A729" s="1"/>
      <c r="B729" s="4" t="s">
        <v>1927</v>
      </c>
      <c r="C729" s="1">
        <v>1</v>
      </c>
    </row>
    <row r="730" spans="1:3" x14ac:dyDescent="0.2">
      <c r="A730" s="1"/>
      <c r="B730" s="4" t="s">
        <v>1910</v>
      </c>
      <c r="C730" s="1">
        <v>1</v>
      </c>
    </row>
    <row r="731" spans="1:3" x14ac:dyDescent="0.2">
      <c r="A731" s="1"/>
      <c r="B731" s="4" t="s">
        <v>1915</v>
      </c>
      <c r="C731" s="1">
        <v>1</v>
      </c>
    </row>
    <row r="732" spans="1:3" x14ac:dyDescent="0.2">
      <c r="A732" s="1"/>
      <c r="B732" s="4" t="s">
        <v>1920</v>
      </c>
      <c r="C732" s="1">
        <v>1</v>
      </c>
    </row>
    <row r="733" spans="1:3" x14ac:dyDescent="0.2">
      <c r="A733" s="1"/>
      <c r="B733" s="4" t="s">
        <v>1924</v>
      </c>
      <c r="C733" s="1">
        <v>1</v>
      </c>
    </row>
    <row r="734" spans="1:3" x14ac:dyDescent="0.2">
      <c r="A734" s="1" t="s">
        <v>3836</v>
      </c>
      <c r="B734" s="4"/>
      <c r="C734" s="1">
        <v>6</v>
      </c>
    </row>
    <row r="735" spans="1:3" x14ac:dyDescent="0.2">
      <c r="A735" s="2" t="s">
        <v>3837</v>
      </c>
      <c r="B735" s="4" t="s">
        <v>3579</v>
      </c>
      <c r="C735" s="1">
        <v>1</v>
      </c>
    </row>
    <row r="736" spans="1:3" x14ac:dyDescent="0.2">
      <c r="A736" s="1"/>
      <c r="B736" s="4" t="s">
        <v>3558</v>
      </c>
      <c r="C736" s="1">
        <v>1</v>
      </c>
    </row>
    <row r="737" spans="1:3" x14ac:dyDescent="0.2">
      <c r="A737" s="1"/>
      <c r="B737" s="4" t="s">
        <v>3553</v>
      </c>
      <c r="C737" s="1">
        <v>1</v>
      </c>
    </row>
    <row r="738" spans="1:3" x14ac:dyDescent="0.2">
      <c r="A738" s="1"/>
      <c r="B738" s="4" t="s">
        <v>3589</v>
      </c>
      <c r="C738" s="1">
        <v>1</v>
      </c>
    </row>
    <row r="739" spans="1:3" x14ac:dyDescent="0.2">
      <c r="A739" s="1"/>
      <c r="B739" s="4" t="s">
        <v>3591</v>
      </c>
      <c r="C739" s="1">
        <v>1</v>
      </c>
    </row>
    <row r="740" spans="1:3" x14ac:dyDescent="0.2">
      <c r="A740" s="1"/>
      <c r="B740" s="4" t="s">
        <v>3582</v>
      </c>
      <c r="C740" s="1">
        <v>1</v>
      </c>
    </row>
    <row r="741" spans="1:3" x14ac:dyDescent="0.2">
      <c r="A741" s="1"/>
      <c r="B741" s="4" t="s">
        <v>3573</v>
      </c>
      <c r="C741" s="1">
        <v>1</v>
      </c>
    </row>
    <row r="742" spans="1:3" x14ac:dyDescent="0.2">
      <c r="A742" s="1"/>
      <c r="B742" s="4" t="s">
        <v>3562</v>
      </c>
      <c r="C742" s="1">
        <v>1</v>
      </c>
    </row>
    <row r="743" spans="1:3" x14ac:dyDescent="0.2">
      <c r="A743" s="1"/>
      <c r="B743" s="4" t="s">
        <v>3586</v>
      </c>
      <c r="C743" s="1">
        <v>1</v>
      </c>
    </row>
    <row r="744" spans="1:3" x14ac:dyDescent="0.2">
      <c r="A744" s="1"/>
      <c r="B744" s="4" t="s">
        <v>3567</v>
      </c>
      <c r="C744" s="1">
        <v>1</v>
      </c>
    </row>
    <row r="745" spans="1:3" x14ac:dyDescent="0.2">
      <c r="A745" s="1" t="s">
        <v>3838</v>
      </c>
      <c r="B745" s="4"/>
      <c r="C745" s="1">
        <v>10</v>
      </c>
    </row>
    <row r="746" spans="1:3" x14ac:dyDescent="0.2">
      <c r="A746" s="2" t="s">
        <v>3839</v>
      </c>
      <c r="B746" s="4" t="s">
        <v>1935</v>
      </c>
      <c r="C746" s="1">
        <v>1</v>
      </c>
    </row>
    <row r="747" spans="1:3" x14ac:dyDescent="0.2">
      <c r="A747" s="1"/>
      <c r="B747" s="4" t="s">
        <v>1958</v>
      </c>
      <c r="C747" s="1">
        <v>1</v>
      </c>
    </row>
    <row r="748" spans="1:3" x14ac:dyDescent="0.2">
      <c r="A748" s="1"/>
      <c r="B748" s="4" t="s">
        <v>2017</v>
      </c>
      <c r="C748" s="1">
        <v>1</v>
      </c>
    </row>
    <row r="749" spans="1:3" x14ac:dyDescent="0.2">
      <c r="A749" s="1"/>
      <c r="B749" s="4" t="s">
        <v>2005</v>
      </c>
      <c r="C749" s="1">
        <v>1</v>
      </c>
    </row>
    <row r="750" spans="1:3" x14ac:dyDescent="0.2">
      <c r="A750" s="1"/>
      <c r="B750" s="4" t="s">
        <v>2008</v>
      </c>
      <c r="C750" s="1">
        <v>1</v>
      </c>
    </row>
    <row r="751" spans="1:3" x14ac:dyDescent="0.2">
      <c r="A751" s="1"/>
      <c r="B751" s="4" t="s">
        <v>1941</v>
      </c>
      <c r="C751" s="1">
        <v>1</v>
      </c>
    </row>
    <row r="752" spans="1:3" x14ac:dyDescent="0.2">
      <c r="A752" s="1"/>
      <c r="B752" s="4" t="s">
        <v>1996</v>
      </c>
      <c r="C752" s="1">
        <v>1</v>
      </c>
    </row>
    <row r="753" spans="1:3" x14ac:dyDescent="0.2">
      <c r="A753" s="1"/>
      <c r="B753" s="4" t="s">
        <v>2003</v>
      </c>
      <c r="C753" s="1">
        <v>1</v>
      </c>
    </row>
    <row r="754" spans="1:3" x14ac:dyDescent="0.2">
      <c r="A754" s="1"/>
      <c r="B754" s="4" t="s">
        <v>2000</v>
      </c>
      <c r="C754" s="1">
        <v>1</v>
      </c>
    </row>
    <row r="755" spans="1:3" x14ac:dyDescent="0.2">
      <c r="A755" s="1"/>
      <c r="B755" s="4" t="s">
        <v>1967</v>
      </c>
      <c r="C755" s="1">
        <v>1</v>
      </c>
    </row>
    <row r="756" spans="1:3" x14ac:dyDescent="0.2">
      <c r="A756" s="1"/>
      <c r="B756" s="4" t="s">
        <v>1963</v>
      </c>
      <c r="C756" s="1">
        <v>1</v>
      </c>
    </row>
    <row r="757" spans="1:3" x14ac:dyDescent="0.2">
      <c r="A757" s="1"/>
      <c r="B757" s="4" t="s">
        <v>1971</v>
      </c>
      <c r="C757" s="1">
        <v>1</v>
      </c>
    </row>
    <row r="758" spans="1:3" x14ac:dyDescent="0.2">
      <c r="A758" s="1"/>
      <c r="B758" s="4" t="s">
        <v>1986</v>
      </c>
      <c r="C758" s="1">
        <v>1</v>
      </c>
    </row>
    <row r="759" spans="1:3" x14ac:dyDescent="0.2">
      <c r="A759" s="1"/>
      <c r="B759" s="4" t="s">
        <v>1948</v>
      </c>
      <c r="C759" s="1">
        <v>1</v>
      </c>
    </row>
    <row r="760" spans="1:3" x14ac:dyDescent="0.2">
      <c r="A760" s="1"/>
      <c r="B760" s="4" t="s">
        <v>1975</v>
      </c>
      <c r="C760" s="1">
        <v>1</v>
      </c>
    </row>
    <row r="761" spans="1:3" x14ac:dyDescent="0.2">
      <c r="A761" s="1"/>
      <c r="B761" s="4" t="s">
        <v>1954</v>
      </c>
      <c r="C761" s="1">
        <v>1</v>
      </c>
    </row>
    <row r="762" spans="1:3" x14ac:dyDescent="0.2">
      <c r="A762" s="1"/>
      <c r="B762" s="4" t="s">
        <v>2012</v>
      </c>
      <c r="C762" s="1">
        <v>1</v>
      </c>
    </row>
    <row r="763" spans="1:3" x14ac:dyDescent="0.2">
      <c r="A763" s="1"/>
      <c r="B763" s="4" t="s">
        <v>1980</v>
      </c>
      <c r="C763" s="1">
        <v>1</v>
      </c>
    </row>
    <row r="764" spans="1:3" x14ac:dyDescent="0.2">
      <c r="A764" s="1"/>
      <c r="B764" s="4" t="s">
        <v>1991</v>
      </c>
      <c r="C764" s="1">
        <v>1</v>
      </c>
    </row>
    <row r="765" spans="1:3" x14ac:dyDescent="0.2">
      <c r="A765" s="1" t="s">
        <v>3840</v>
      </c>
      <c r="B765" s="4"/>
      <c r="C765" s="1">
        <v>19</v>
      </c>
    </row>
    <row r="766" spans="1:3" x14ac:dyDescent="0.2">
      <c r="A766" s="2" t="s">
        <v>3841</v>
      </c>
      <c r="B766" s="4" t="s">
        <v>2290</v>
      </c>
      <c r="C766" s="1">
        <v>1</v>
      </c>
    </row>
    <row r="767" spans="1:3" x14ac:dyDescent="0.2">
      <c r="A767" s="1"/>
      <c r="B767" s="4" t="s">
        <v>2294</v>
      </c>
      <c r="C767" s="1">
        <v>1</v>
      </c>
    </row>
    <row r="768" spans="1:3" x14ac:dyDescent="0.2">
      <c r="A768" s="1"/>
      <c r="B768" s="4" t="s">
        <v>2280</v>
      </c>
      <c r="C768" s="1">
        <v>1</v>
      </c>
    </row>
    <row r="769" spans="1:3" x14ac:dyDescent="0.2">
      <c r="A769" s="1"/>
      <c r="B769" s="4" t="s">
        <v>2081</v>
      </c>
      <c r="C769" s="1">
        <v>1</v>
      </c>
    </row>
    <row r="770" spans="1:3" x14ac:dyDescent="0.2">
      <c r="A770" s="1"/>
      <c r="B770" s="4" t="s">
        <v>2071</v>
      </c>
      <c r="C770" s="1">
        <v>1</v>
      </c>
    </row>
    <row r="771" spans="1:3" x14ac:dyDescent="0.2">
      <c r="A771" s="1"/>
      <c r="B771" s="4" t="s">
        <v>2305</v>
      </c>
      <c r="C771" s="1">
        <v>1</v>
      </c>
    </row>
    <row r="772" spans="1:3" x14ac:dyDescent="0.2">
      <c r="A772" s="1"/>
      <c r="B772" s="4" t="s">
        <v>2051</v>
      </c>
      <c r="C772" s="1">
        <v>1</v>
      </c>
    </row>
    <row r="773" spans="1:3" x14ac:dyDescent="0.2">
      <c r="A773" s="1"/>
      <c r="B773" s="4" t="s">
        <v>2106</v>
      </c>
      <c r="C773" s="1">
        <v>1</v>
      </c>
    </row>
    <row r="774" spans="1:3" x14ac:dyDescent="0.2">
      <c r="A774" s="1"/>
      <c r="B774" s="4" t="s">
        <v>2131</v>
      </c>
      <c r="C774" s="1">
        <v>1</v>
      </c>
    </row>
    <row r="775" spans="1:3" x14ac:dyDescent="0.2">
      <c r="A775" s="1"/>
      <c r="B775" s="4" t="s">
        <v>2066</v>
      </c>
      <c r="C775" s="1">
        <v>1</v>
      </c>
    </row>
    <row r="776" spans="1:3" x14ac:dyDescent="0.2">
      <c r="A776" s="1"/>
      <c r="B776" s="4" t="s">
        <v>2135</v>
      </c>
      <c r="C776" s="1">
        <v>1</v>
      </c>
    </row>
    <row r="777" spans="1:3" x14ac:dyDescent="0.2">
      <c r="A777" s="1"/>
      <c r="B777" s="4" t="s">
        <v>2184</v>
      </c>
      <c r="C777" s="1">
        <v>1</v>
      </c>
    </row>
    <row r="778" spans="1:3" x14ac:dyDescent="0.2">
      <c r="A778" s="1"/>
      <c r="B778" s="4" t="s">
        <v>2297</v>
      </c>
      <c r="C778" s="1">
        <v>1</v>
      </c>
    </row>
    <row r="779" spans="1:3" x14ac:dyDescent="0.2">
      <c r="A779" s="1"/>
      <c r="B779" s="4" t="s">
        <v>2123</v>
      </c>
      <c r="C779" s="1">
        <v>1</v>
      </c>
    </row>
    <row r="780" spans="1:3" x14ac:dyDescent="0.2">
      <c r="A780" s="1"/>
      <c r="B780" s="4" t="s">
        <v>2284</v>
      </c>
      <c r="C780" s="1">
        <v>1</v>
      </c>
    </row>
    <row r="781" spans="1:3" x14ac:dyDescent="0.2">
      <c r="A781" s="1"/>
      <c r="B781" s="4" t="s">
        <v>2103</v>
      </c>
      <c r="C781" s="1">
        <v>1</v>
      </c>
    </row>
    <row r="782" spans="1:3" x14ac:dyDescent="0.2">
      <c r="A782" s="1"/>
      <c r="B782" s="4" t="s">
        <v>2193</v>
      </c>
      <c r="C782" s="1">
        <v>1</v>
      </c>
    </row>
    <row r="783" spans="1:3" x14ac:dyDescent="0.2">
      <c r="A783" s="1"/>
      <c r="B783" s="4" t="s">
        <v>2261</v>
      </c>
      <c r="C783" s="1">
        <v>1</v>
      </c>
    </row>
    <row r="784" spans="1:3" x14ac:dyDescent="0.2">
      <c r="A784" s="1"/>
      <c r="B784" s="4" t="s">
        <v>2196</v>
      </c>
      <c r="C784" s="1">
        <v>1</v>
      </c>
    </row>
    <row r="785" spans="1:3" x14ac:dyDescent="0.2">
      <c r="A785" s="1"/>
      <c r="B785" s="4" t="s">
        <v>2264</v>
      </c>
      <c r="C785" s="1">
        <v>1</v>
      </c>
    </row>
    <row r="786" spans="1:3" x14ac:dyDescent="0.2">
      <c r="A786" s="1"/>
      <c r="B786" s="4" t="s">
        <v>2259</v>
      </c>
      <c r="C786" s="1">
        <v>1</v>
      </c>
    </row>
    <row r="787" spans="1:3" x14ac:dyDescent="0.2">
      <c r="A787" s="1"/>
      <c r="B787" s="4" t="s">
        <v>2273</v>
      </c>
      <c r="C787" s="1">
        <v>1</v>
      </c>
    </row>
    <row r="788" spans="1:3" x14ac:dyDescent="0.2">
      <c r="A788" s="1"/>
      <c r="B788" s="4" t="s">
        <v>2206</v>
      </c>
      <c r="C788" s="1">
        <v>1</v>
      </c>
    </row>
    <row r="789" spans="1:3" x14ac:dyDescent="0.2">
      <c r="A789" s="1"/>
      <c r="B789" s="4" t="s">
        <v>2268</v>
      </c>
      <c r="C789" s="1">
        <v>1</v>
      </c>
    </row>
    <row r="790" spans="1:3" x14ac:dyDescent="0.2">
      <c r="A790" s="1"/>
      <c r="B790" s="4" t="s">
        <v>2042</v>
      </c>
      <c r="C790" s="1">
        <v>1</v>
      </c>
    </row>
    <row r="791" spans="1:3" x14ac:dyDescent="0.2">
      <c r="A791" s="1"/>
      <c r="B791" s="4" t="s">
        <v>2111</v>
      </c>
      <c r="C791" s="1">
        <v>1</v>
      </c>
    </row>
    <row r="792" spans="1:3" x14ac:dyDescent="0.2">
      <c r="A792" s="1"/>
      <c r="B792" s="4" t="s">
        <v>2115</v>
      </c>
      <c r="C792" s="1">
        <v>1</v>
      </c>
    </row>
    <row r="793" spans="1:3" x14ac:dyDescent="0.2">
      <c r="A793" s="1"/>
      <c r="B793" s="4" t="s">
        <v>2174</v>
      </c>
      <c r="C793" s="1">
        <v>1</v>
      </c>
    </row>
    <row r="794" spans="1:3" x14ac:dyDescent="0.2">
      <c r="A794" s="1"/>
      <c r="B794" s="4" t="s">
        <v>2120</v>
      </c>
      <c r="C794" s="1">
        <v>1</v>
      </c>
    </row>
    <row r="795" spans="1:3" x14ac:dyDescent="0.2">
      <c r="A795" s="1"/>
      <c r="B795" s="4" t="s">
        <v>2170</v>
      </c>
      <c r="C795" s="1">
        <v>2</v>
      </c>
    </row>
    <row r="796" spans="1:3" x14ac:dyDescent="0.2">
      <c r="A796" s="1"/>
      <c r="B796" s="4" t="s">
        <v>2165</v>
      </c>
      <c r="C796" s="1">
        <v>1</v>
      </c>
    </row>
    <row r="797" spans="1:3" x14ac:dyDescent="0.2">
      <c r="A797" s="1"/>
      <c r="B797" s="4" t="s">
        <v>2150</v>
      </c>
      <c r="C797" s="1">
        <v>1</v>
      </c>
    </row>
    <row r="798" spans="1:3" x14ac:dyDescent="0.2">
      <c r="A798" s="1"/>
      <c r="B798" s="4" t="s">
        <v>2084</v>
      </c>
      <c r="C798" s="1">
        <v>1</v>
      </c>
    </row>
    <row r="799" spans="1:3" x14ac:dyDescent="0.2">
      <c r="A799" s="1"/>
      <c r="B799" s="4" t="s">
        <v>2155</v>
      </c>
      <c r="C799" s="1">
        <v>1</v>
      </c>
    </row>
    <row r="800" spans="1:3" x14ac:dyDescent="0.2">
      <c r="A800" s="1"/>
      <c r="B800" s="4" t="s">
        <v>2158</v>
      </c>
      <c r="C800" s="1">
        <v>1</v>
      </c>
    </row>
    <row r="801" spans="1:3" x14ac:dyDescent="0.2">
      <c r="A801" s="1"/>
      <c r="B801" s="4" t="s">
        <v>2096</v>
      </c>
      <c r="C801" s="1">
        <v>1</v>
      </c>
    </row>
    <row r="802" spans="1:3" x14ac:dyDescent="0.2">
      <c r="A802" s="1"/>
      <c r="B802" s="4" t="s">
        <v>2079</v>
      </c>
      <c r="C802" s="1">
        <v>1</v>
      </c>
    </row>
    <row r="803" spans="1:3" x14ac:dyDescent="0.2">
      <c r="A803" s="1"/>
      <c r="B803" s="4" t="s">
        <v>2075</v>
      </c>
      <c r="C803" s="1">
        <v>1</v>
      </c>
    </row>
    <row r="804" spans="1:3" x14ac:dyDescent="0.2">
      <c r="A804" s="1"/>
      <c r="B804" s="4" t="s">
        <v>2086</v>
      </c>
      <c r="C804" s="1">
        <v>1</v>
      </c>
    </row>
    <row r="805" spans="1:3" x14ac:dyDescent="0.2">
      <c r="A805" s="1"/>
      <c r="B805" s="4" t="s">
        <v>2093</v>
      </c>
      <c r="C805" s="1">
        <v>1</v>
      </c>
    </row>
    <row r="806" spans="1:3" x14ac:dyDescent="0.2">
      <c r="A806" s="1"/>
      <c r="B806" s="4" t="s">
        <v>2139</v>
      </c>
      <c r="C806" s="1">
        <v>1</v>
      </c>
    </row>
    <row r="807" spans="1:3" x14ac:dyDescent="0.2">
      <c r="A807" s="1"/>
      <c r="B807" s="4" t="s">
        <v>2254</v>
      </c>
      <c r="C807" s="1">
        <v>1</v>
      </c>
    </row>
    <row r="808" spans="1:3" x14ac:dyDescent="0.2">
      <c r="A808" s="1"/>
      <c r="B808" s="4" t="s">
        <v>2257</v>
      </c>
      <c r="C808" s="1">
        <v>1</v>
      </c>
    </row>
    <row r="809" spans="1:3" x14ac:dyDescent="0.2">
      <c r="A809" s="1"/>
      <c r="B809" s="4" t="s">
        <v>2248</v>
      </c>
      <c r="C809" s="1">
        <v>1</v>
      </c>
    </row>
    <row r="810" spans="1:3" x14ac:dyDescent="0.2">
      <c r="A810" s="1"/>
      <c r="B810" s="4" t="s">
        <v>2237</v>
      </c>
      <c r="C810" s="1">
        <v>1</v>
      </c>
    </row>
    <row r="811" spans="1:3" x14ac:dyDescent="0.2">
      <c r="A811" s="1"/>
      <c r="B811" s="4" t="s">
        <v>2099</v>
      </c>
      <c r="C811" s="1">
        <v>1</v>
      </c>
    </row>
    <row r="812" spans="1:3" x14ac:dyDescent="0.2">
      <c r="A812" s="1"/>
      <c r="B812" s="4" t="s">
        <v>2038</v>
      </c>
      <c r="C812" s="1">
        <v>1</v>
      </c>
    </row>
    <row r="813" spans="1:3" x14ac:dyDescent="0.2">
      <c r="A813" s="1"/>
      <c r="B813" s="4" t="s">
        <v>2179</v>
      </c>
      <c r="C813" s="1">
        <v>1</v>
      </c>
    </row>
    <row r="814" spans="1:3" x14ac:dyDescent="0.2">
      <c r="A814" s="1"/>
      <c r="B814" s="4" t="s">
        <v>2189</v>
      </c>
      <c r="C814" s="1">
        <v>1</v>
      </c>
    </row>
    <row r="815" spans="1:3" x14ac:dyDescent="0.2">
      <c r="A815" s="1"/>
      <c r="B815" s="4" t="s">
        <v>2064</v>
      </c>
      <c r="C815" s="1">
        <v>1</v>
      </c>
    </row>
    <row r="816" spans="1:3" x14ac:dyDescent="0.2">
      <c r="A816" s="1"/>
      <c r="B816" s="4" t="s">
        <v>2059</v>
      </c>
      <c r="C816" s="1">
        <v>1</v>
      </c>
    </row>
    <row r="817" spans="1:3" x14ac:dyDescent="0.2">
      <c r="A817" s="1"/>
      <c r="B817" s="4" t="s">
        <v>2090</v>
      </c>
      <c r="C817" s="1">
        <v>1</v>
      </c>
    </row>
    <row r="818" spans="1:3" x14ac:dyDescent="0.2">
      <c r="A818" s="1"/>
      <c r="B818" s="4" t="s">
        <v>2055</v>
      </c>
      <c r="C818" s="1">
        <v>1</v>
      </c>
    </row>
    <row r="819" spans="1:3" x14ac:dyDescent="0.2">
      <c r="A819" s="1"/>
      <c r="B819" s="4" t="s">
        <v>2210</v>
      </c>
      <c r="C819" s="1">
        <v>1</v>
      </c>
    </row>
    <row r="820" spans="1:3" x14ac:dyDescent="0.2">
      <c r="A820" s="1"/>
      <c r="B820" s="4" t="s">
        <v>2215</v>
      </c>
      <c r="C820" s="1">
        <v>1</v>
      </c>
    </row>
    <row r="821" spans="1:3" x14ac:dyDescent="0.2">
      <c r="A821" s="1"/>
      <c r="B821" s="4" t="s">
        <v>2229</v>
      </c>
      <c r="C821" s="1">
        <v>1</v>
      </c>
    </row>
    <row r="822" spans="1:3" x14ac:dyDescent="0.2">
      <c r="A822" s="1"/>
      <c r="B822" s="4" t="s">
        <v>2223</v>
      </c>
      <c r="C822" s="1">
        <v>1</v>
      </c>
    </row>
    <row r="823" spans="1:3" x14ac:dyDescent="0.2">
      <c r="A823" s="1"/>
      <c r="B823" s="4" t="s">
        <v>2162</v>
      </c>
      <c r="C823" s="1">
        <v>1</v>
      </c>
    </row>
    <row r="824" spans="1:3" x14ac:dyDescent="0.2">
      <c r="A824" s="1"/>
      <c r="B824" s="4" t="s">
        <v>2270</v>
      </c>
      <c r="C824" s="1">
        <v>1</v>
      </c>
    </row>
    <row r="825" spans="1:3" x14ac:dyDescent="0.2">
      <c r="A825" s="1"/>
      <c r="B825" s="4" t="s">
        <v>2226</v>
      </c>
      <c r="C825" s="1">
        <v>1</v>
      </c>
    </row>
    <row r="826" spans="1:3" x14ac:dyDescent="0.2">
      <c r="A826" s="1"/>
      <c r="B826" s="4" t="s">
        <v>2301</v>
      </c>
      <c r="C826" s="1">
        <v>1</v>
      </c>
    </row>
    <row r="827" spans="1:3" x14ac:dyDescent="0.2">
      <c r="A827" s="1"/>
      <c r="B827" s="4" t="s">
        <v>2219</v>
      </c>
      <c r="C827" s="1">
        <v>1</v>
      </c>
    </row>
    <row r="828" spans="1:3" x14ac:dyDescent="0.2">
      <c r="A828" s="1"/>
      <c r="B828" s="4" t="s">
        <v>2201</v>
      </c>
      <c r="C828" s="1">
        <v>1</v>
      </c>
    </row>
    <row r="829" spans="1:3" x14ac:dyDescent="0.2">
      <c r="A829" s="1"/>
      <c r="B829" s="4" t="s">
        <v>2277</v>
      </c>
      <c r="C829" s="1">
        <v>1</v>
      </c>
    </row>
    <row r="830" spans="1:3" x14ac:dyDescent="0.2">
      <c r="A830" s="1"/>
      <c r="B830" s="4" t="s">
        <v>2233</v>
      </c>
      <c r="C830" s="1">
        <v>1</v>
      </c>
    </row>
    <row r="831" spans="1:3" x14ac:dyDescent="0.2">
      <c r="A831" s="1"/>
      <c r="B831" s="4" t="s">
        <v>2250</v>
      </c>
      <c r="C831" s="1">
        <v>1</v>
      </c>
    </row>
    <row r="832" spans="1:3" x14ac:dyDescent="0.2">
      <c r="A832" s="1"/>
      <c r="B832" s="4" t="s">
        <v>2241</v>
      </c>
      <c r="C832" s="1">
        <v>1</v>
      </c>
    </row>
    <row r="833" spans="1:3" x14ac:dyDescent="0.2">
      <c r="A833" s="1"/>
      <c r="B833" s="4" t="s">
        <v>2244</v>
      </c>
      <c r="C833" s="1">
        <v>1</v>
      </c>
    </row>
    <row r="834" spans="1:3" x14ac:dyDescent="0.2">
      <c r="A834" s="1"/>
      <c r="B834" s="4" t="s">
        <v>2023</v>
      </c>
      <c r="C834" s="1">
        <v>1</v>
      </c>
    </row>
    <row r="835" spans="1:3" x14ac:dyDescent="0.2">
      <c r="A835" s="1"/>
      <c r="B835" s="4" t="s">
        <v>2047</v>
      </c>
      <c r="C835" s="1">
        <v>1</v>
      </c>
    </row>
    <row r="836" spans="1:3" x14ac:dyDescent="0.2">
      <c r="A836" s="1"/>
      <c r="B836" s="4" t="s">
        <v>2126</v>
      </c>
      <c r="C836" s="1">
        <v>1</v>
      </c>
    </row>
    <row r="837" spans="1:3" x14ac:dyDescent="0.2">
      <c r="A837" s="1"/>
      <c r="B837" s="4" t="s">
        <v>2033</v>
      </c>
      <c r="C837" s="1">
        <v>1</v>
      </c>
    </row>
    <row r="838" spans="1:3" x14ac:dyDescent="0.2">
      <c r="A838" s="1"/>
      <c r="B838" s="4" t="s">
        <v>2028</v>
      </c>
      <c r="C838" s="1">
        <v>1</v>
      </c>
    </row>
    <row r="839" spans="1:3" x14ac:dyDescent="0.2">
      <c r="A839" s="1"/>
      <c r="B839" s="4" t="s">
        <v>2145</v>
      </c>
      <c r="C839" s="1">
        <v>1</v>
      </c>
    </row>
    <row r="840" spans="1:3" x14ac:dyDescent="0.2">
      <c r="A840" s="1" t="s">
        <v>3842</v>
      </c>
      <c r="B840" s="4"/>
      <c r="C840" s="1">
        <v>75</v>
      </c>
    </row>
    <row r="841" spans="1:3" x14ac:dyDescent="0.2">
      <c r="A841" s="2" t="s">
        <v>3843</v>
      </c>
      <c r="B841" s="4" t="s">
        <v>2349</v>
      </c>
      <c r="C841" s="1">
        <v>1</v>
      </c>
    </row>
    <row r="842" spans="1:3" x14ac:dyDescent="0.2">
      <c r="A842" s="1"/>
      <c r="B842" s="4" t="s">
        <v>2344</v>
      </c>
      <c r="C842" s="1">
        <v>1</v>
      </c>
    </row>
    <row r="843" spans="1:3" x14ac:dyDescent="0.2">
      <c r="A843" s="1"/>
      <c r="B843" s="4" t="s">
        <v>2314</v>
      </c>
      <c r="C843" s="1">
        <v>1</v>
      </c>
    </row>
    <row r="844" spans="1:3" x14ac:dyDescent="0.2">
      <c r="A844" s="1"/>
      <c r="B844" s="4" t="s">
        <v>2338</v>
      </c>
      <c r="C844" s="1">
        <v>1</v>
      </c>
    </row>
    <row r="845" spans="1:3" x14ac:dyDescent="0.2">
      <c r="A845" s="1"/>
      <c r="B845" s="4" t="s">
        <v>2333</v>
      </c>
      <c r="C845" s="1">
        <v>1</v>
      </c>
    </row>
    <row r="846" spans="1:3" x14ac:dyDescent="0.2">
      <c r="A846" s="1"/>
      <c r="B846" s="4" t="s">
        <v>2327</v>
      </c>
      <c r="C846" s="1">
        <v>1</v>
      </c>
    </row>
    <row r="847" spans="1:3" x14ac:dyDescent="0.2">
      <c r="A847" s="1"/>
      <c r="B847" s="4" t="s">
        <v>2308</v>
      </c>
      <c r="C847" s="1">
        <v>1</v>
      </c>
    </row>
    <row r="848" spans="1:3" x14ac:dyDescent="0.2">
      <c r="A848" s="1"/>
      <c r="B848" s="4" t="s">
        <v>2320</v>
      </c>
      <c r="C848" s="1">
        <v>1</v>
      </c>
    </row>
    <row r="849" spans="1:3" x14ac:dyDescent="0.2">
      <c r="A849" s="1" t="s">
        <v>3844</v>
      </c>
      <c r="B849" s="4"/>
      <c r="C849" s="1">
        <v>8</v>
      </c>
    </row>
    <row r="850" spans="1:3" x14ac:dyDescent="0.2">
      <c r="A850" s="2" t="s">
        <v>3845</v>
      </c>
      <c r="B850" s="4" t="s">
        <v>2354</v>
      </c>
      <c r="C850" s="1">
        <v>1</v>
      </c>
    </row>
    <row r="851" spans="1:3" x14ac:dyDescent="0.2">
      <c r="A851" s="1" t="s">
        <v>3846</v>
      </c>
      <c r="B851" s="4"/>
      <c r="C851" s="1">
        <v>1</v>
      </c>
    </row>
    <row r="852" spans="1:3" x14ac:dyDescent="0.2">
      <c r="A852" s="2" t="s">
        <v>3847</v>
      </c>
      <c r="B852" s="4" t="s">
        <v>2373</v>
      </c>
      <c r="C852" s="1">
        <v>1</v>
      </c>
    </row>
    <row r="853" spans="1:3" x14ac:dyDescent="0.2">
      <c r="A853" s="1"/>
      <c r="B853" s="4" t="s">
        <v>2398</v>
      </c>
      <c r="C853" s="1">
        <v>1</v>
      </c>
    </row>
    <row r="854" spans="1:3" x14ac:dyDescent="0.2">
      <c r="A854" s="1"/>
      <c r="B854" s="4" t="s">
        <v>2384</v>
      </c>
      <c r="C854" s="1">
        <v>1</v>
      </c>
    </row>
    <row r="855" spans="1:3" x14ac:dyDescent="0.2">
      <c r="A855" s="1"/>
      <c r="B855" s="4" t="s">
        <v>2376</v>
      </c>
      <c r="C855" s="1">
        <v>1</v>
      </c>
    </row>
    <row r="856" spans="1:3" x14ac:dyDescent="0.2">
      <c r="A856" s="1"/>
      <c r="B856" s="4" t="s">
        <v>2388</v>
      </c>
      <c r="C856" s="1">
        <v>1</v>
      </c>
    </row>
    <row r="857" spans="1:3" x14ac:dyDescent="0.2">
      <c r="A857" s="1"/>
      <c r="B857" s="4" t="s">
        <v>2403</v>
      </c>
      <c r="C857" s="1">
        <v>1</v>
      </c>
    </row>
    <row r="858" spans="1:3" x14ac:dyDescent="0.2">
      <c r="A858" s="1"/>
      <c r="B858" s="4" t="s">
        <v>2407</v>
      </c>
      <c r="C858" s="1">
        <v>1</v>
      </c>
    </row>
    <row r="859" spans="1:3" x14ac:dyDescent="0.2">
      <c r="A859" s="1"/>
      <c r="B859" s="4" t="s">
        <v>2381</v>
      </c>
      <c r="C859" s="1">
        <v>1</v>
      </c>
    </row>
    <row r="860" spans="1:3" x14ac:dyDescent="0.2">
      <c r="A860" s="1"/>
      <c r="B860" s="4" t="s">
        <v>2370</v>
      </c>
      <c r="C860" s="1">
        <v>1</v>
      </c>
    </row>
    <row r="861" spans="1:3" x14ac:dyDescent="0.2">
      <c r="A861" s="1"/>
      <c r="B861" s="4" t="s">
        <v>2364</v>
      </c>
      <c r="C861" s="1">
        <v>1</v>
      </c>
    </row>
    <row r="862" spans="1:3" x14ac:dyDescent="0.2">
      <c r="A862" s="1"/>
      <c r="B862" s="4" t="s">
        <v>2394</v>
      </c>
      <c r="C862" s="1">
        <v>1</v>
      </c>
    </row>
    <row r="863" spans="1:3" x14ac:dyDescent="0.2">
      <c r="A863" s="1"/>
      <c r="B863" s="4" t="s">
        <v>2367</v>
      </c>
      <c r="C863" s="1">
        <v>1</v>
      </c>
    </row>
    <row r="864" spans="1:3" x14ac:dyDescent="0.2">
      <c r="A864" s="1"/>
      <c r="B864" s="4" t="s">
        <v>2359</v>
      </c>
      <c r="C864" s="1">
        <v>1</v>
      </c>
    </row>
    <row r="865" spans="1:3" x14ac:dyDescent="0.2">
      <c r="A865" s="1" t="s">
        <v>3848</v>
      </c>
      <c r="B865" s="4"/>
      <c r="C865" s="1">
        <v>13</v>
      </c>
    </row>
    <row r="866" spans="1:3" x14ac:dyDescent="0.2">
      <c r="A866" s="2" t="s">
        <v>3849</v>
      </c>
      <c r="B866" s="4" t="s">
        <v>2417</v>
      </c>
      <c r="C866" s="1">
        <v>1</v>
      </c>
    </row>
    <row r="867" spans="1:3" x14ac:dyDescent="0.2">
      <c r="A867" s="1"/>
      <c r="B867" s="4" t="s">
        <v>2411</v>
      </c>
      <c r="C867" s="1">
        <v>1</v>
      </c>
    </row>
    <row r="868" spans="1:3" x14ac:dyDescent="0.2">
      <c r="A868" s="1"/>
      <c r="B868" s="4" t="s">
        <v>2421</v>
      </c>
      <c r="C868" s="1">
        <v>1</v>
      </c>
    </row>
    <row r="869" spans="1:3" x14ac:dyDescent="0.2">
      <c r="A869" s="1" t="s">
        <v>3850</v>
      </c>
      <c r="B869" s="4"/>
      <c r="C869" s="1">
        <v>3</v>
      </c>
    </row>
    <row r="870" spans="1:3" x14ac:dyDescent="0.2">
      <c r="A870" s="2" t="s">
        <v>3851</v>
      </c>
      <c r="B870" s="4" t="s">
        <v>2434</v>
      </c>
      <c r="C870" s="1">
        <v>1</v>
      </c>
    </row>
    <row r="871" spans="1:3" x14ac:dyDescent="0.2">
      <c r="A871" s="1"/>
      <c r="B871" s="4" t="s">
        <v>2427</v>
      </c>
      <c r="C871" s="1">
        <v>1</v>
      </c>
    </row>
    <row r="872" spans="1:3" x14ac:dyDescent="0.2">
      <c r="A872" s="1" t="s">
        <v>3852</v>
      </c>
      <c r="B872" s="4"/>
      <c r="C872" s="1">
        <v>2</v>
      </c>
    </row>
    <row r="873" spans="1:3" x14ac:dyDescent="0.2">
      <c r="A873" s="2" t="s">
        <v>3853</v>
      </c>
      <c r="B873" s="4" t="s">
        <v>2441</v>
      </c>
      <c r="C873" s="1">
        <v>1</v>
      </c>
    </row>
    <row r="874" spans="1:3" x14ac:dyDescent="0.2">
      <c r="A874" s="1"/>
      <c r="B874" s="4" t="s">
        <v>2447</v>
      </c>
      <c r="C874" s="1">
        <v>1</v>
      </c>
    </row>
    <row r="875" spans="1:3" x14ac:dyDescent="0.2">
      <c r="A875" s="1"/>
      <c r="B875" s="4" t="s">
        <v>2452</v>
      </c>
      <c r="C875" s="1">
        <v>1</v>
      </c>
    </row>
    <row r="876" spans="1:3" x14ac:dyDescent="0.2">
      <c r="A876" s="1"/>
      <c r="B876" s="4" t="s">
        <v>2463</v>
      </c>
      <c r="C876" s="1">
        <v>1</v>
      </c>
    </row>
    <row r="877" spans="1:3" x14ac:dyDescent="0.2">
      <c r="A877" s="1"/>
      <c r="B877" s="4" t="s">
        <v>2457</v>
      </c>
      <c r="C877" s="1">
        <v>1</v>
      </c>
    </row>
    <row r="878" spans="1:3" x14ac:dyDescent="0.2">
      <c r="A878" s="1" t="s">
        <v>3854</v>
      </c>
      <c r="B878" s="4"/>
      <c r="C878" s="1">
        <v>5</v>
      </c>
    </row>
    <row r="879" spans="1:3" x14ac:dyDescent="0.2">
      <c r="A879" s="2" t="s">
        <v>3855</v>
      </c>
      <c r="B879" s="4" t="s">
        <v>2465</v>
      </c>
      <c r="C879" s="1">
        <v>1</v>
      </c>
    </row>
    <row r="880" spans="1:3" x14ac:dyDescent="0.2">
      <c r="A880" s="1"/>
      <c r="B880" s="4" t="s">
        <v>2470</v>
      </c>
      <c r="C880" s="1">
        <v>1</v>
      </c>
    </row>
    <row r="881" spans="1:3" x14ac:dyDescent="0.2">
      <c r="A881" s="1" t="s">
        <v>3856</v>
      </c>
      <c r="B881" s="4"/>
      <c r="C881" s="1">
        <v>2</v>
      </c>
    </row>
    <row r="882" spans="1:3" x14ac:dyDescent="0.2">
      <c r="A882" s="2" t="s">
        <v>3857</v>
      </c>
      <c r="B882" s="4" t="s">
        <v>2753</v>
      </c>
      <c r="C882" s="1">
        <v>1</v>
      </c>
    </row>
    <row r="883" spans="1:3" x14ac:dyDescent="0.2">
      <c r="A883" s="1"/>
      <c r="B883" s="4" t="s">
        <v>2783</v>
      </c>
      <c r="C883" s="1">
        <v>1</v>
      </c>
    </row>
    <row r="884" spans="1:3" x14ac:dyDescent="0.2">
      <c r="A884" s="1"/>
      <c r="B884" s="4" t="s">
        <v>2759</v>
      </c>
      <c r="C884" s="1">
        <v>1</v>
      </c>
    </row>
    <row r="885" spans="1:3" x14ac:dyDescent="0.2">
      <c r="A885" s="1"/>
      <c r="B885" s="4" t="s">
        <v>2773</v>
      </c>
      <c r="C885" s="1">
        <v>1</v>
      </c>
    </row>
    <row r="886" spans="1:3" x14ac:dyDescent="0.2">
      <c r="A886" s="1"/>
      <c r="B886" s="4" t="s">
        <v>2780</v>
      </c>
      <c r="C886" s="1">
        <v>1</v>
      </c>
    </row>
    <row r="887" spans="1:3" x14ac:dyDescent="0.2">
      <c r="A887" s="1"/>
      <c r="B887" s="4" t="s">
        <v>2766</v>
      </c>
      <c r="C887" s="1">
        <v>2</v>
      </c>
    </row>
    <row r="888" spans="1:3" x14ac:dyDescent="0.2">
      <c r="A888" s="1" t="s">
        <v>3858</v>
      </c>
      <c r="B888" s="4"/>
      <c r="C888" s="1">
        <v>7</v>
      </c>
    </row>
    <row r="889" spans="1:3" x14ac:dyDescent="0.2">
      <c r="A889" s="2" t="s">
        <v>3859</v>
      </c>
      <c r="B889" s="4" t="s">
        <v>2472</v>
      </c>
      <c r="C889" s="1">
        <v>1</v>
      </c>
    </row>
    <row r="890" spans="1:3" x14ac:dyDescent="0.2">
      <c r="A890" s="1"/>
      <c r="B890" s="4" t="s">
        <v>2478</v>
      </c>
      <c r="C890" s="1">
        <v>1</v>
      </c>
    </row>
    <row r="891" spans="1:3" x14ac:dyDescent="0.2">
      <c r="A891" s="1" t="s">
        <v>3860</v>
      </c>
      <c r="B891" s="4"/>
      <c r="C891" s="1">
        <v>2</v>
      </c>
    </row>
    <row r="892" spans="1:3" x14ac:dyDescent="0.2">
      <c r="A892" s="2" t="s">
        <v>3861</v>
      </c>
      <c r="B892" s="4" t="s">
        <v>2512</v>
      </c>
      <c r="C892" s="1">
        <v>1</v>
      </c>
    </row>
    <row r="893" spans="1:3" x14ac:dyDescent="0.2">
      <c r="A893" s="1"/>
      <c r="B893" s="4" t="s">
        <v>2549</v>
      </c>
      <c r="C893" s="1">
        <v>1</v>
      </c>
    </row>
    <row r="894" spans="1:3" x14ac:dyDescent="0.2">
      <c r="A894" s="1"/>
      <c r="B894" s="4" t="s">
        <v>2516</v>
      </c>
      <c r="C894" s="1">
        <v>1</v>
      </c>
    </row>
    <row r="895" spans="1:3" x14ac:dyDescent="0.2">
      <c r="A895" s="1"/>
      <c r="B895" s="4" t="s">
        <v>2508</v>
      </c>
      <c r="C895" s="1">
        <v>1</v>
      </c>
    </row>
    <row r="896" spans="1:3" x14ac:dyDescent="0.2">
      <c r="A896" s="1"/>
      <c r="B896" s="4" t="s">
        <v>2520</v>
      </c>
      <c r="C896" s="1">
        <v>1</v>
      </c>
    </row>
    <row r="897" spans="1:3" x14ac:dyDescent="0.2">
      <c r="A897" s="1"/>
      <c r="B897" s="4" t="s">
        <v>2503</v>
      </c>
      <c r="C897" s="1">
        <v>1</v>
      </c>
    </row>
    <row r="898" spans="1:3" x14ac:dyDescent="0.2">
      <c r="A898" s="1"/>
      <c r="B898" s="4" t="s">
        <v>2483</v>
      </c>
      <c r="C898" s="1">
        <v>1</v>
      </c>
    </row>
    <row r="899" spans="1:3" x14ac:dyDescent="0.2">
      <c r="A899" s="1"/>
      <c r="B899" s="4" t="s">
        <v>2530</v>
      </c>
      <c r="C899" s="1">
        <v>1</v>
      </c>
    </row>
    <row r="900" spans="1:3" x14ac:dyDescent="0.2">
      <c r="A900" s="1"/>
      <c r="B900" s="4" t="s">
        <v>2524</v>
      </c>
      <c r="C900" s="1">
        <v>1</v>
      </c>
    </row>
    <row r="901" spans="1:3" x14ac:dyDescent="0.2">
      <c r="A901" s="1"/>
      <c r="B901" s="4" t="s">
        <v>2545</v>
      </c>
      <c r="C901" s="1">
        <v>1</v>
      </c>
    </row>
    <row r="902" spans="1:3" x14ac:dyDescent="0.2">
      <c r="A902" s="1"/>
      <c r="B902" s="4" t="s">
        <v>2535</v>
      </c>
      <c r="C902" s="1">
        <v>1</v>
      </c>
    </row>
    <row r="903" spans="1:3" x14ac:dyDescent="0.2">
      <c r="A903" s="1"/>
      <c r="B903" s="4" t="s">
        <v>2540</v>
      </c>
      <c r="C903" s="1">
        <v>1</v>
      </c>
    </row>
    <row r="904" spans="1:3" x14ac:dyDescent="0.2">
      <c r="A904" s="1"/>
      <c r="B904" s="4" t="s">
        <v>2499</v>
      </c>
      <c r="C904" s="1">
        <v>1</v>
      </c>
    </row>
    <row r="905" spans="1:3" x14ac:dyDescent="0.2">
      <c r="A905" s="1"/>
      <c r="B905" s="4" t="s">
        <v>2488</v>
      </c>
      <c r="C905" s="1">
        <v>1</v>
      </c>
    </row>
    <row r="906" spans="1:3" x14ac:dyDescent="0.2">
      <c r="A906" s="1"/>
      <c r="B906" s="4" t="s">
        <v>2495</v>
      </c>
      <c r="C906" s="1">
        <v>1</v>
      </c>
    </row>
    <row r="907" spans="1:3" x14ac:dyDescent="0.2">
      <c r="A907" s="1"/>
      <c r="B907" s="4" t="s">
        <v>2492</v>
      </c>
      <c r="C907" s="1">
        <v>1</v>
      </c>
    </row>
    <row r="908" spans="1:3" x14ac:dyDescent="0.2">
      <c r="A908" s="1" t="s">
        <v>3862</v>
      </c>
      <c r="B908" s="4"/>
      <c r="C908" s="1">
        <v>16</v>
      </c>
    </row>
    <row r="909" spans="1:3" x14ac:dyDescent="0.2">
      <c r="A909" s="2" t="s">
        <v>3863</v>
      </c>
      <c r="B909" s="4" t="s">
        <v>2567</v>
      </c>
      <c r="C909" s="1">
        <v>1</v>
      </c>
    </row>
    <row r="910" spans="1:3" x14ac:dyDescent="0.2">
      <c r="A910" s="1"/>
      <c r="B910" s="4" t="s">
        <v>2575</v>
      </c>
      <c r="C910" s="1">
        <v>1</v>
      </c>
    </row>
    <row r="911" spans="1:3" x14ac:dyDescent="0.2">
      <c r="A911" s="1"/>
      <c r="B911" s="4" t="s">
        <v>2608</v>
      </c>
      <c r="C911" s="1">
        <v>1</v>
      </c>
    </row>
    <row r="912" spans="1:3" x14ac:dyDescent="0.2">
      <c r="A912" s="1"/>
      <c r="B912" s="4" t="s">
        <v>2552</v>
      </c>
      <c r="C912" s="1">
        <v>1</v>
      </c>
    </row>
    <row r="913" spans="1:3" x14ac:dyDescent="0.2">
      <c r="A913" s="1"/>
      <c r="B913" s="4" t="s">
        <v>2578</v>
      </c>
      <c r="C913" s="1">
        <v>1</v>
      </c>
    </row>
    <row r="914" spans="1:3" x14ac:dyDescent="0.2">
      <c r="A914" s="1"/>
      <c r="B914" s="4" t="s">
        <v>2571</v>
      </c>
      <c r="C914" s="1">
        <v>1</v>
      </c>
    </row>
    <row r="915" spans="1:3" x14ac:dyDescent="0.2">
      <c r="A915" s="1"/>
      <c r="B915" s="4" t="s">
        <v>2563</v>
      </c>
      <c r="C915" s="1">
        <v>1</v>
      </c>
    </row>
    <row r="916" spans="1:3" x14ac:dyDescent="0.2">
      <c r="A916" s="1"/>
      <c r="B916" s="4" t="s">
        <v>2558</v>
      </c>
      <c r="C916" s="1">
        <v>1</v>
      </c>
    </row>
    <row r="917" spans="1:3" x14ac:dyDescent="0.2">
      <c r="A917" s="1"/>
      <c r="B917" s="4" t="s">
        <v>2561</v>
      </c>
      <c r="C917" s="1">
        <v>1</v>
      </c>
    </row>
    <row r="918" spans="1:3" x14ac:dyDescent="0.2">
      <c r="A918" s="1"/>
      <c r="B918" s="4" t="s">
        <v>2597</v>
      </c>
      <c r="C918" s="1">
        <v>1</v>
      </c>
    </row>
    <row r="919" spans="1:3" x14ac:dyDescent="0.2">
      <c r="A919" s="1"/>
      <c r="B919" s="4" t="s">
        <v>2586</v>
      </c>
      <c r="C919" s="1">
        <v>1</v>
      </c>
    </row>
    <row r="920" spans="1:3" x14ac:dyDescent="0.2">
      <c r="A920" s="1"/>
      <c r="B920" s="4" t="s">
        <v>2604</v>
      </c>
      <c r="C920" s="1">
        <v>1</v>
      </c>
    </row>
    <row r="921" spans="1:3" x14ac:dyDescent="0.2">
      <c r="A921" s="1"/>
      <c r="B921" s="4" t="s">
        <v>2594</v>
      </c>
      <c r="C921" s="1">
        <v>1</v>
      </c>
    </row>
    <row r="922" spans="1:3" x14ac:dyDescent="0.2">
      <c r="A922" s="1"/>
      <c r="B922" s="4" t="s">
        <v>2582</v>
      </c>
      <c r="C922" s="1">
        <v>1</v>
      </c>
    </row>
    <row r="923" spans="1:3" x14ac:dyDescent="0.2">
      <c r="A923" s="1"/>
      <c r="B923" s="4" t="s">
        <v>2590</v>
      </c>
      <c r="C923" s="1">
        <v>1</v>
      </c>
    </row>
    <row r="924" spans="1:3" x14ac:dyDescent="0.2">
      <c r="A924" s="1"/>
      <c r="B924" s="4" t="s">
        <v>2601</v>
      </c>
      <c r="C924" s="1">
        <v>1</v>
      </c>
    </row>
    <row r="925" spans="1:3" x14ac:dyDescent="0.2">
      <c r="A925" s="1"/>
      <c r="B925" s="4" t="s">
        <v>2565</v>
      </c>
      <c r="C925" s="1">
        <v>1</v>
      </c>
    </row>
    <row r="926" spans="1:3" x14ac:dyDescent="0.2">
      <c r="A926" s="1" t="s">
        <v>3864</v>
      </c>
      <c r="B926" s="4"/>
      <c r="C926" s="1">
        <v>17</v>
      </c>
    </row>
    <row r="927" spans="1:3" x14ac:dyDescent="0.2">
      <c r="A927" s="2" t="s">
        <v>3865</v>
      </c>
      <c r="B927" s="4" t="s">
        <v>2611</v>
      </c>
      <c r="C927" s="1">
        <v>1</v>
      </c>
    </row>
    <row r="928" spans="1:3" x14ac:dyDescent="0.2">
      <c r="A928" s="1" t="s">
        <v>3866</v>
      </c>
      <c r="B928" s="4"/>
      <c r="C928" s="1">
        <v>1</v>
      </c>
    </row>
    <row r="929" spans="1:3" x14ac:dyDescent="0.2">
      <c r="A929" s="2" t="s">
        <v>3867</v>
      </c>
      <c r="B929" s="4" t="s">
        <v>2740</v>
      </c>
      <c r="C929" s="1">
        <v>1</v>
      </c>
    </row>
    <row r="930" spans="1:3" x14ac:dyDescent="0.2">
      <c r="A930" s="1"/>
      <c r="B930" s="4" t="s">
        <v>2623</v>
      </c>
      <c r="C930" s="1">
        <v>1</v>
      </c>
    </row>
    <row r="931" spans="1:3" x14ac:dyDescent="0.2">
      <c r="A931" s="1"/>
      <c r="B931" s="4" t="s">
        <v>2634</v>
      </c>
      <c r="C931" s="1">
        <v>1</v>
      </c>
    </row>
    <row r="932" spans="1:3" x14ac:dyDescent="0.2">
      <c r="A932" s="1"/>
      <c r="B932" s="4" t="s">
        <v>2637</v>
      </c>
      <c r="C932" s="1">
        <v>1</v>
      </c>
    </row>
    <row r="933" spans="1:3" x14ac:dyDescent="0.2">
      <c r="A933" s="1"/>
      <c r="B933" s="4" t="s">
        <v>2640</v>
      </c>
      <c r="C933" s="1">
        <v>1</v>
      </c>
    </row>
    <row r="934" spans="1:3" x14ac:dyDescent="0.2">
      <c r="A934" s="1"/>
      <c r="B934" s="4" t="s">
        <v>2643</v>
      </c>
      <c r="C934" s="1">
        <v>1</v>
      </c>
    </row>
    <row r="935" spans="1:3" x14ac:dyDescent="0.2">
      <c r="A935" s="1"/>
      <c r="B935" s="4" t="s">
        <v>2628</v>
      </c>
      <c r="C935" s="1">
        <v>1</v>
      </c>
    </row>
    <row r="936" spans="1:3" x14ac:dyDescent="0.2">
      <c r="A936" s="1"/>
      <c r="B936" s="4" t="s">
        <v>2669</v>
      </c>
      <c r="C936" s="1">
        <v>1</v>
      </c>
    </row>
    <row r="937" spans="1:3" x14ac:dyDescent="0.2">
      <c r="A937" s="1"/>
      <c r="B937" s="4" t="s">
        <v>2631</v>
      </c>
      <c r="C937" s="1">
        <v>1</v>
      </c>
    </row>
    <row r="938" spans="1:3" x14ac:dyDescent="0.2">
      <c r="A938" s="1"/>
      <c r="B938" s="4" t="s">
        <v>2735</v>
      </c>
      <c r="C938" s="1">
        <v>1</v>
      </c>
    </row>
    <row r="939" spans="1:3" x14ac:dyDescent="0.2">
      <c r="A939" s="1"/>
      <c r="B939" s="4" t="s">
        <v>2748</v>
      </c>
      <c r="C939" s="1">
        <v>1</v>
      </c>
    </row>
    <row r="940" spans="1:3" x14ac:dyDescent="0.2">
      <c r="A940" s="1"/>
      <c r="B940" s="4" t="s">
        <v>2680</v>
      </c>
      <c r="C940" s="1">
        <v>1</v>
      </c>
    </row>
    <row r="941" spans="1:3" x14ac:dyDescent="0.2">
      <c r="A941" s="1"/>
      <c r="B941" s="4" t="s">
        <v>2685</v>
      </c>
      <c r="C941" s="1">
        <v>1</v>
      </c>
    </row>
    <row r="942" spans="1:3" x14ac:dyDescent="0.2">
      <c r="A942" s="1"/>
      <c r="B942" s="4" t="s">
        <v>2689</v>
      </c>
      <c r="C942" s="1">
        <v>1</v>
      </c>
    </row>
    <row r="943" spans="1:3" x14ac:dyDescent="0.2">
      <c r="A943" s="1"/>
      <c r="B943" s="4" t="s">
        <v>2657</v>
      </c>
      <c r="C943" s="1">
        <v>1</v>
      </c>
    </row>
    <row r="944" spans="1:3" x14ac:dyDescent="0.2">
      <c r="A944" s="1"/>
      <c r="B944" s="4" t="s">
        <v>2662</v>
      </c>
      <c r="C944" s="1">
        <v>1</v>
      </c>
    </row>
    <row r="945" spans="1:3" x14ac:dyDescent="0.2">
      <c r="A945" s="1"/>
      <c r="B945" s="4" t="s">
        <v>2665</v>
      </c>
      <c r="C945" s="1">
        <v>1</v>
      </c>
    </row>
    <row r="946" spans="1:3" x14ac:dyDescent="0.2">
      <c r="A946" s="1"/>
      <c r="B946" s="4" t="s">
        <v>2649</v>
      </c>
      <c r="C946" s="1">
        <v>1</v>
      </c>
    </row>
    <row r="947" spans="1:3" x14ac:dyDescent="0.2">
      <c r="A947" s="1"/>
      <c r="B947" s="4" t="s">
        <v>2654</v>
      </c>
      <c r="C947" s="1">
        <v>1</v>
      </c>
    </row>
    <row r="948" spans="1:3" x14ac:dyDescent="0.2">
      <c r="A948" s="1"/>
      <c r="B948" s="4" t="s">
        <v>2728</v>
      </c>
      <c r="C948" s="1">
        <v>1</v>
      </c>
    </row>
    <row r="949" spans="1:3" x14ac:dyDescent="0.2">
      <c r="A949" s="1"/>
      <c r="B949" s="4" t="s">
        <v>2723</v>
      </c>
      <c r="C949" s="1">
        <v>1</v>
      </c>
    </row>
    <row r="950" spans="1:3" x14ac:dyDescent="0.2">
      <c r="A950" s="1"/>
      <c r="B950" s="4" t="s">
        <v>2646</v>
      </c>
      <c r="C950" s="1">
        <v>1</v>
      </c>
    </row>
    <row r="951" spans="1:3" x14ac:dyDescent="0.2">
      <c r="A951" s="1"/>
      <c r="B951" s="4" t="s">
        <v>2743</v>
      </c>
      <c r="C951" s="1">
        <v>1</v>
      </c>
    </row>
    <row r="952" spans="1:3" x14ac:dyDescent="0.2">
      <c r="A952" s="1"/>
      <c r="B952" s="4" t="s">
        <v>2733</v>
      </c>
      <c r="C952" s="1">
        <v>1</v>
      </c>
    </row>
    <row r="953" spans="1:3" x14ac:dyDescent="0.2">
      <c r="A953" s="1"/>
      <c r="B953" s="4" t="s">
        <v>2703</v>
      </c>
      <c r="C953" s="1">
        <v>1</v>
      </c>
    </row>
    <row r="954" spans="1:3" x14ac:dyDescent="0.2">
      <c r="A954" s="1"/>
      <c r="B954" s="4" t="s">
        <v>2717</v>
      </c>
      <c r="C954" s="1">
        <v>1</v>
      </c>
    </row>
    <row r="955" spans="1:3" x14ac:dyDescent="0.2">
      <c r="A955" s="1"/>
      <c r="B955" s="4" t="s">
        <v>2712</v>
      </c>
      <c r="C955" s="1">
        <v>1</v>
      </c>
    </row>
    <row r="956" spans="1:3" x14ac:dyDescent="0.2">
      <c r="A956" s="1"/>
      <c r="B956" s="4" t="s">
        <v>2698</v>
      </c>
      <c r="C956" s="1">
        <v>1</v>
      </c>
    </row>
    <row r="957" spans="1:3" x14ac:dyDescent="0.2">
      <c r="A957" s="1"/>
      <c r="B957" s="4" t="s">
        <v>2707</v>
      </c>
      <c r="C957" s="1">
        <v>1</v>
      </c>
    </row>
    <row r="958" spans="1:3" x14ac:dyDescent="0.2">
      <c r="A958" s="1"/>
      <c r="B958" s="4" t="s">
        <v>2694</v>
      </c>
      <c r="C958" s="1">
        <v>1</v>
      </c>
    </row>
    <row r="959" spans="1:3" x14ac:dyDescent="0.2">
      <c r="A959" s="1"/>
      <c r="B959" s="4" t="s">
        <v>2675</v>
      </c>
      <c r="C959" s="1">
        <v>1</v>
      </c>
    </row>
    <row r="960" spans="1:3" x14ac:dyDescent="0.2">
      <c r="A960" s="1"/>
      <c r="B960" s="4" t="s">
        <v>2617</v>
      </c>
      <c r="C960" s="1">
        <v>1</v>
      </c>
    </row>
    <row r="961" spans="1:3" x14ac:dyDescent="0.2">
      <c r="A961" s="1" t="s">
        <v>3868</v>
      </c>
      <c r="B961" s="4"/>
      <c r="C961" s="1">
        <v>32</v>
      </c>
    </row>
    <row r="962" spans="1:3" x14ac:dyDescent="0.2">
      <c r="A962" s="1" t="s">
        <v>3869</v>
      </c>
      <c r="B962" s="4"/>
      <c r="C962" s="1">
        <v>904</v>
      </c>
    </row>
    <row r="963" spans="1:3" x14ac:dyDescent="0.2">
      <c r="B963" s="4"/>
    </row>
    <row r="964" spans="1:3" x14ac:dyDescent="0.2">
      <c r="B964" s="4"/>
    </row>
    <row r="965" spans="1:3" x14ac:dyDescent="0.2">
      <c r="B965" s="4"/>
    </row>
    <row r="966" spans="1:3" x14ac:dyDescent="0.2">
      <c r="B966" s="4"/>
    </row>
    <row r="967" spans="1:3" x14ac:dyDescent="0.2">
      <c r="B967" s="4"/>
    </row>
    <row r="968" spans="1:3" x14ac:dyDescent="0.2">
      <c r="B968" s="4"/>
    </row>
    <row r="969" spans="1:3" x14ac:dyDescent="0.2">
      <c r="B969" s="4"/>
    </row>
    <row r="970" spans="1:3" x14ac:dyDescent="0.2">
      <c r="B970" s="4"/>
    </row>
    <row r="971" spans="1:3" x14ac:dyDescent="0.2">
      <c r="B971" s="4"/>
    </row>
    <row r="972" spans="1:3" x14ac:dyDescent="0.2">
      <c r="B972" s="4"/>
    </row>
    <row r="973" spans="1:3" x14ac:dyDescent="0.2">
      <c r="B973" s="4"/>
    </row>
    <row r="974" spans="1:3" x14ac:dyDescent="0.2">
      <c r="B974" s="4"/>
    </row>
    <row r="975" spans="1:3" x14ac:dyDescent="0.2">
      <c r="B975" s="4"/>
    </row>
    <row r="976" spans="1:3" x14ac:dyDescent="0.2">
      <c r="B976" s="4"/>
    </row>
    <row r="977" spans="2:2" x14ac:dyDescent="0.2">
      <c r="B977" s="4"/>
    </row>
    <row r="978" spans="2:2" x14ac:dyDescent="0.2">
      <c r="B978" s="4"/>
    </row>
    <row r="979" spans="2:2" x14ac:dyDescent="0.2">
      <c r="B979" s="4"/>
    </row>
    <row r="980" spans="2:2" x14ac:dyDescent="0.2">
      <c r="B980" s="4"/>
    </row>
    <row r="981" spans="2:2" x14ac:dyDescent="0.2">
      <c r="B981" s="4"/>
    </row>
    <row r="982" spans="2:2" x14ac:dyDescent="0.2">
      <c r="B982" s="4"/>
    </row>
    <row r="983" spans="2:2" x14ac:dyDescent="0.2">
      <c r="B983" s="4"/>
    </row>
    <row r="984" spans="2:2" x14ac:dyDescent="0.2">
      <c r="B984" s="4"/>
    </row>
    <row r="985" spans="2:2" x14ac:dyDescent="0.2">
      <c r="B985" s="4"/>
    </row>
    <row r="986" spans="2:2" x14ac:dyDescent="0.2">
      <c r="B986" s="4"/>
    </row>
    <row r="987" spans="2:2" x14ac:dyDescent="0.2">
      <c r="B987" s="4"/>
    </row>
    <row r="988" spans="2:2" x14ac:dyDescent="0.2">
      <c r="B988" s="4"/>
    </row>
    <row r="989" spans="2:2" x14ac:dyDescent="0.2">
      <c r="B989" s="4"/>
    </row>
    <row r="990" spans="2:2" x14ac:dyDescent="0.2">
      <c r="B990" s="4"/>
    </row>
    <row r="991" spans="2:2" x14ac:dyDescent="0.2">
      <c r="B991" s="4"/>
    </row>
    <row r="992" spans="2:2" x14ac:dyDescent="0.2">
      <c r="B992" s="4"/>
    </row>
    <row r="993" spans="2:2" x14ac:dyDescent="0.2">
      <c r="B993" s="4"/>
    </row>
    <row r="994" spans="2:2" x14ac:dyDescent="0.2">
      <c r="B994" s="4"/>
    </row>
    <row r="995" spans="2:2" x14ac:dyDescent="0.2">
      <c r="B995" s="4"/>
    </row>
    <row r="996" spans="2:2" x14ac:dyDescent="0.2">
      <c r="B996" s="4"/>
    </row>
    <row r="997" spans="2:2" x14ac:dyDescent="0.2">
      <c r="B997" s="4"/>
    </row>
    <row r="998" spans="2:2" x14ac:dyDescent="0.2">
      <c r="B998" s="4"/>
    </row>
    <row r="999" spans="2:2" x14ac:dyDescent="0.2">
      <c r="B999" s="4"/>
    </row>
    <row r="1000" spans="2:2" x14ac:dyDescent="0.2">
      <c r="B1000" s="4"/>
    </row>
    <row r="1001" spans="2:2" x14ac:dyDescent="0.2">
      <c r="B1001" s="4"/>
    </row>
    <row r="1002" spans="2:2" x14ac:dyDescent="0.2">
      <c r="B1002" s="4"/>
    </row>
  </sheetData>
  <mergeCells count="1">
    <mergeCell ref="A1:C1"/>
  </mergeCells>
  <hyperlinks>
    <hyperlink ref="A4" r:id="rId1"/>
    <hyperlink ref="A11" r:id="rId2"/>
    <hyperlink ref="A16" r:id="rId3"/>
    <hyperlink ref="A24" r:id="rId4"/>
    <hyperlink ref="A38" r:id="rId5"/>
    <hyperlink ref="A41" r:id="rId6"/>
    <hyperlink ref="A45" r:id="rId7"/>
    <hyperlink ref="A49" r:id="rId8"/>
    <hyperlink ref="A53" r:id="rId9"/>
    <hyperlink ref="A56" r:id="rId10"/>
    <hyperlink ref="A91" r:id="rId11"/>
    <hyperlink ref="A253" r:id="rId12"/>
    <hyperlink ref="A284" r:id="rId13"/>
    <hyperlink ref="A286" r:id="rId14"/>
    <hyperlink ref="A328" r:id="rId15"/>
    <hyperlink ref="A331" r:id="rId16"/>
    <hyperlink ref="A337" r:id="rId17"/>
    <hyperlink ref="A423" r:id="rId18"/>
    <hyperlink ref="A449" r:id="rId19"/>
    <hyperlink ref="A457" r:id="rId20"/>
    <hyperlink ref="A486" r:id="rId21"/>
    <hyperlink ref="A492" r:id="rId22"/>
    <hyperlink ref="A495" r:id="rId23"/>
    <hyperlink ref="A533" r:id="rId24"/>
    <hyperlink ref="A538" r:id="rId25"/>
    <hyperlink ref="A554" r:id="rId26"/>
    <hyperlink ref="A556" r:id="rId27"/>
    <hyperlink ref="A568" r:id="rId28"/>
    <hyperlink ref="A579" r:id="rId29"/>
    <hyperlink ref="A588" r:id="rId30"/>
    <hyperlink ref="A590" r:id="rId31"/>
    <hyperlink ref="A594" r:id="rId32"/>
    <hyperlink ref="A604" r:id="rId33"/>
    <hyperlink ref="A619" r:id="rId34"/>
    <hyperlink ref="A659" r:id="rId35"/>
    <hyperlink ref="A664" r:id="rId36"/>
    <hyperlink ref="A679" r:id="rId37"/>
    <hyperlink ref="A692" r:id="rId38"/>
    <hyperlink ref="A695" r:id="rId39"/>
    <hyperlink ref="A708" r:id="rId40"/>
    <hyperlink ref="A728" r:id="rId41"/>
    <hyperlink ref="A735" r:id="rId42"/>
    <hyperlink ref="A746" r:id="rId43"/>
    <hyperlink ref="A766" r:id="rId44"/>
    <hyperlink ref="A841" r:id="rId45"/>
    <hyperlink ref="A850" r:id="rId46"/>
    <hyperlink ref="A852" r:id="rId47"/>
    <hyperlink ref="A866" r:id="rId48"/>
    <hyperlink ref="A870" r:id="rId49"/>
    <hyperlink ref="A873" r:id="rId50"/>
    <hyperlink ref="A879" r:id="rId51"/>
    <hyperlink ref="A882" r:id="rId52"/>
    <hyperlink ref="A889" r:id="rId53"/>
    <hyperlink ref="A892" r:id="rId54"/>
    <hyperlink ref="A909" r:id="rId55"/>
    <hyperlink ref="A927" r:id="rId56"/>
    <hyperlink ref="A929" r:id="rId57"/>
  </hyperlinks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3:B61"/>
  <sheetViews>
    <sheetView showGridLines="0" workbookViewId="0">
      <selection activeCell="A4" sqref="A4"/>
    </sheetView>
  </sheetViews>
  <sheetFormatPr defaultColWidth="12.5703125" defaultRowHeight="15.75" customHeight="1" x14ac:dyDescent="0.2"/>
  <cols>
    <col min="2" max="2" width="19.5703125" customWidth="1"/>
  </cols>
  <sheetData>
    <row r="3" spans="1:2" x14ac:dyDescent="0.2">
      <c r="A3" s="1" t="s">
        <v>2</v>
      </c>
      <c r="B3" s="1" t="s">
        <v>3755</v>
      </c>
    </row>
    <row r="4" spans="1:2" x14ac:dyDescent="0.2">
      <c r="A4" s="2" t="s">
        <v>3756</v>
      </c>
      <c r="B4" s="1">
        <v>6</v>
      </c>
    </row>
    <row r="5" spans="1:2" x14ac:dyDescent="0.2">
      <c r="A5" s="2" t="s">
        <v>3758</v>
      </c>
      <c r="B5" s="1">
        <v>4</v>
      </c>
    </row>
    <row r="6" spans="1:2" x14ac:dyDescent="0.2">
      <c r="A6" s="2" t="s">
        <v>3760</v>
      </c>
      <c r="B6" s="1">
        <v>7</v>
      </c>
    </row>
    <row r="7" spans="1:2" x14ac:dyDescent="0.2">
      <c r="A7" s="2" t="s">
        <v>3762</v>
      </c>
      <c r="B7" s="1">
        <v>13</v>
      </c>
    </row>
    <row r="8" spans="1:2" x14ac:dyDescent="0.2">
      <c r="A8" s="2" t="s">
        <v>3764</v>
      </c>
      <c r="B8" s="1">
        <v>2</v>
      </c>
    </row>
    <row r="9" spans="1:2" x14ac:dyDescent="0.2">
      <c r="A9" s="2" t="s">
        <v>3766</v>
      </c>
      <c r="B9" s="1">
        <v>3</v>
      </c>
    </row>
    <row r="10" spans="1:2" x14ac:dyDescent="0.2">
      <c r="A10" s="2" t="s">
        <v>3768</v>
      </c>
      <c r="B10" s="1">
        <v>3</v>
      </c>
    </row>
    <row r="11" spans="1:2" x14ac:dyDescent="0.2">
      <c r="A11" s="2" t="s">
        <v>3770</v>
      </c>
      <c r="B11" s="1">
        <v>3</v>
      </c>
    </row>
    <row r="12" spans="1:2" x14ac:dyDescent="0.2">
      <c r="A12" s="2" t="s">
        <v>3772</v>
      </c>
      <c r="B12" s="1">
        <v>2</v>
      </c>
    </row>
    <row r="13" spans="1:2" x14ac:dyDescent="0.2">
      <c r="A13" s="2" t="s">
        <v>3774</v>
      </c>
      <c r="B13" s="1">
        <v>34</v>
      </c>
    </row>
    <row r="14" spans="1:2" x14ac:dyDescent="0.2">
      <c r="A14" s="2" t="s">
        <v>3776</v>
      </c>
      <c r="B14" s="1">
        <v>161</v>
      </c>
    </row>
    <row r="15" spans="1:2" x14ac:dyDescent="0.2">
      <c r="A15" s="2" t="s">
        <v>3778</v>
      </c>
      <c r="B15" s="1">
        <v>30</v>
      </c>
    </row>
    <row r="16" spans="1:2" x14ac:dyDescent="0.2">
      <c r="A16" s="2" t="s">
        <v>3780</v>
      </c>
      <c r="B16" s="1">
        <v>1</v>
      </c>
    </row>
    <row r="17" spans="1:2" x14ac:dyDescent="0.2">
      <c r="A17" s="2" t="s">
        <v>3782</v>
      </c>
      <c r="B17" s="1">
        <v>42</v>
      </c>
    </row>
    <row r="18" spans="1:2" x14ac:dyDescent="0.2">
      <c r="A18" s="2" t="s">
        <v>3784</v>
      </c>
      <c r="B18" s="1">
        <v>2</v>
      </c>
    </row>
    <row r="19" spans="1:2" x14ac:dyDescent="0.2">
      <c r="A19" s="2" t="s">
        <v>3786</v>
      </c>
      <c r="B19" s="1">
        <v>5</v>
      </c>
    </row>
    <row r="20" spans="1:2" x14ac:dyDescent="0.2">
      <c r="A20" s="2" t="s">
        <v>3788</v>
      </c>
      <c r="B20" s="1">
        <v>85</v>
      </c>
    </row>
    <row r="21" spans="1:2" x14ac:dyDescent="0.2">
      <c r="A21" s="2" t="s">
        <v>3790</v>
      </c>
      <c r="B21" s="1">
        <v>25</v>
      </c>
    </row>
    <row r="22" spans="1:2" x14ac:dyDescent="0.2">
      <c r="A22" s="2" t="s">
        <v>3792</v>
      </c>
      <c r="B22" s="1">
        <v>7</v>
      </c>
    </row>
    <row r="23" spans="1:2" x14ac:dyDescent="0.2">
      <c r="A23" s="2" t="s">
        <v>3794</v>
      </c>
      <c r="B23" s="1">
        <v>28</v>
      </c>
    </row>
    <row r="24" spans="1:2" x14ac:dyDescent="0.2">
      <c r="A24" s="2" t="s">
        <v>3796</v>
      </c>
      <c r="B24" s="1">
        <v>5</v>
      </c>
    </row>
    <row r="25" spans="1:2" x14ac:dyDescent="0.2">
      <c r="A25" s="2" t="s">
        <v>3798</v>
      </c>
      <c r="B25" s="1">
        <v>2</v>
      </c>
    </row>
    <row r="26" spans="1:2" x14ac:dyDescent="0.2">
      <c r="A26" s="2" t="s">
        <v>3800</v>
      </c>
      <c r="B26" s="1">
        <v>37</v>
      </c>
    </row>
    <row r="27" spans="1:2" x14ac:dyDescent="0.2">
      <c r="A27" s="2" t="s">
        <v>1357</v>
      </c>
      <c r="B27" s="1">
        <v>4</v>
      </c>
    </row>
    <row r="28" spans="1:2" x14ac:dyDescent="0.2">
      <c r="A28" s="2" t="s">
        <v>3803</v>
      </c>
      <c r="B28" s="1">
        <v>15</v>
      </c>
    </row>
    <row r="29" spans="1:2" x14ac:dyDescent="0.2">
      <c r="A29" s="2" t="s">
        <v>3805</v>
      </c>
      <c r="B29" s="1">
        <v>1</v>
      </c>
    </row>
    <row r="30" spans="1:2" x14ac:dyDescent="0.2">
      <c r="A30" s="2" t="s">
        <v>3807</v>
      </c>
      <c r="B30" s="1">
        <v>11</v>
      </c>
    </row>
    <row r="31" spans="1:2" x14ac:dyDescent="0.2">
      <c r="A31" s="2" t="s">
        <v>3809</v>
      </c>
      <c r="B31" s="1">
        <v>10</v>
      </c>
    </row>
    <row r="32" spans="1:2" x14ac:dyDescent="0.2">
      <c r="A32" s="2" t="s">
        <v>3811</v>
      </c>
      <c r="B32" s="1">
        <v>8</v>
      </c>
    </row>
    <row r="33" spans="1:2" x14ac:dyDescent="0.2">
      <c r="A33" s="2" t="s">
        <v>3813</v>
      </c>
      <c r="B33" s="1">
        <v>1</v>
      </c>
    </row>
    <row r="34" spans="1:2" x14ac:dyDescent="0.2">
      <c r="A34" s="2" t="s">
        <v>3815</v>
      </c>
      <c r="B34" s="1">
        <v>3</v>
      </c>
    </row>
    <row r="35" spans="1:2" x14ac:dyDescent="0.2">
      <c r="A35" s="2" t="s">
        <v>3817</v>
      </c>
      <c r="B35" s="1">
        <v>9</v>
      </c>
    </row>
    <row r="36" spans="1:2" x14ac:dyDescent="0.2">
      <c r="A36" s="2" t="s">
        <v>3819</v>
      </c>
      <c r="B36" s="1">
        <v>14</v>
      </c>
    </row>
    <row r="37" spans="1:2" x14ac:dyDescent="0.2">
      <c r="A37" s="2" t="s">
        <v>3821</v>
      </c>
      <c r="B37" s="1">
        <v>39</v>
      </c>
    </row>
    <row r="38" spans="1:2" x14ac:dyDescent="0.2">
      <c r="A38" s="2" t="s">
        <v>3823</v>
      </c>
      <c r="B38" s="1">
        <v>4</v>
      </c>
    </row>
    <row r="39" spans="1:2" x14ac:dyDescent="0.2">
      <c r="A39" s="2" t="s">
        <v>3825</v>
      </c>
      <c r="B39" s="1">
        <v>14</v>
      </c>
    </row>
    <row r="40" spans="1:2" x14ac:dyDescent="0.2">
      <c r="A40" s="2" t="s">
        <v>3827</v>
      </c>
      <c r="B40" s="1">
        <v>12</v>
      </c>
    </row>
    <row r="41" spans="1:2" x14ac:dyDescent="0.2">
      <c r="A41" s="2" t="s">
        <v>3829</v>
      </c>
      <c r="B41" s="1">
        <v>2</v>
      </c>
    </row>
    <row r="42" spans="1:2" x14ac:dyDescent="0.2">
      <c r="A42" s="2" t="s">
        <v>3831</v>
      </c>
      <c r="B42" s="1">
        <v>12</v>
      </c>
    </row>
    <row r="43" spans="1:2" x14ac:dyDescent="0.2">
      <c r="A43" s="2" t="s">
        <v>3833</v>
      </c>
      <c r="B43" s="1">
        <v>19</v>
      </c>
    </row>
    <row r="44" spans="1:2" x14ac:dyDescent="0.2">
      <c r="A44" s="2" t="s">
        <v>3835</v>
      </c>
      <c r="B44" s="1">
        <v>6</v>
      </c>
    </row>
    <row r="45" spans="1:2" x14ac:dyDescent="0.2">
      <c r="A45" s="2" t="s">
        <v>3837</v>
      </c>
      <c r="B45" s="1">
        <v>10</v>
      </c>
    </row>
    <row r="46" spans="1:2" x14ac:dyDescent="0.2">
      <c r="A46" s="2" t="s">
        <v>3839</v>
      </c>
      <c r="B46" s="1">
        <v>19</v>
      </c>
    </row>
    <row r="47" spans="1:2" x14ac:dyDescent="0.2">
      <c r="A47" s="2" t="s">
        <v>3841</v>
      </c>
      <c r="B47" s="1">
        <v>75</v>
      </c>
    </row>
    <row r="48" spans="1:2" x14ac:dyDescent="0.2">
      <c r="A48" s="2" t="s">
        <v>3843</v>
      </c>
      <c r="B48" s="1">
        <v>8</v>
      </c>
    </row>
    <row r="49" spans="1:2" x14ac:dyDescent="0.2">
      <c r="A49" s="2" t="s">
        <v>3845</v>
      </c>
      <c r="B49" s="1">
        <v>1</v>
      </c>
    </row>
    <row r="50" spans="1:2" x14ac:dyDescent="0.2">
      <c r="A50" s="2" t="s">
        <v>3847</v>
      </c>
      <c r="B50" s="1">
        <v>13</v>
      </c>
    </row>
    <row r="51" spans="1:2" x14ac:dyDescent="0.2">
      <c r="A51" s="2" t="s">
        <v>3849</v>
      </c>
      <c r="B51" s="1">
        <v>3</v>
      </c>
    </row>
    <row r="52" spans="1:2" x14ac:dyDescent="0.2">
      <c r="A52" s="2" t="s">
        <v>3851</v>
      </c>
      <c r="B52" s="1">
        <v>2</v>
      </c>
    </row>
    <row r="53" spans="1:2" x14ac:dyDescent="0.2">
      <c r="A53" s="2" t="s">
        <v>3853</v>
      </c>
      <c r="B53" s="1">
        <v>5</v>
      </c>
    </row>
    <row r="54" spans="1:2" x14ac:dyDescent="0.2">
      <c r="A54" s="2" t="s">
        <v>3855</v>
      </c>
      <c r="B54" s="1">
        <v>2</v>
      </c>
    </row>
    <row r="55" spans="1:2" x14ac:dyDescent="0.2">
      <c r="A55" s="2" t="s">
        <v>3857</v>
      </c>
      <c r="B55" s="1">
        <v>7</v>
      </c>
    </row>
    <row r="56" spans="1:2" x14ac:dyDescent="0.2">
      <c r="A56" s="2" t="s">
        <v>3859</v>
      </c>
      <c r="B56" s="1">
        <v>2</v>
      </c>
    </row>
    <row r="57" spans="1:2" x14ac:dyDescent="0.2">
      <c r="A57" s="2" t="s">
        <v>3861</v>
      </c>
      <c r="B57" s="1">
        <v>16</v>
      </c>
    </row>
    <row r="58" spans="1:2" x14ac:dyDescent="0.2">
      <c r="A58" s="2" t="s">
        <v>3863</v>
      </c>
      <c r="B58" s="1">
        <v>17</v>
      </c>
    </row>
    <row r="59" spans="1:2" x14ac:dyDescent="0.2">
      <c r="A59" s="2" t="s">
        <v>3865</v>
      </c>
      <c r="B59" s="1">
        <v>1</v>
      </c>
    </row>
    <row r="60" spans="1:2" x14ac:dyDescent="0.2">
      <c r="A60" s="2" t="s">
        <v>3867</v>
      </c>
      <c r="B60" s="1">
        <v>32</v>
      </c>
    </row>
    <row r="61" spans="1:2" x14ac:dyDescent="0.2">
      <c r="A61" s="1" t="s">
        <v>3869</v>
      </c>
      <c r="B61" s="1">
        <v>904</v>
      </c>
    </row>
  </sheetData>
  <hyperlinks>
    <hyperlink ref="A4" r:id="rId1"/>
    <hyperlink ref="A5" r:id="rId2"/>
    <hyperlink ref="A6" r:id="rId3"/>
    <hyperlink ref="A7" r:id="rId4"/>
    <hyperlink ref="A8" r:id="rId5"/>
    <hyperlink ref="A9" r:id="rId6"/>
    <hyperlink ref="A10" r:id="rId7"/>
    <hyperlink ref="A11" r:id="rId8"/>
    <hyperlink ref="A12" r:id="rId9"/>
    <hyperlink ref="A13" r:id="rId10"/>
    <hyperlink ref="A14" r:id="rId11"/>
    <hyperlink ref="A15" r:id="rId12"/>
    <hyperlink ref="A16" r:id="rId13"/>
    <hyperlink ref="A17" r:id="rId14"/>
    <hyperlink ref="A18" r:id="rId15"/>
    <hyperlink ref="A19" r:id="rId16"/>
    <hyperlink ref="A20" r:id="rId17"/>
    <hyperlink ref="A21" r:id="rId18"/>
    <hyperlink ref="A22" r:id="rId19"/>
    <hyperlink ref="A23" r:id="rId20"/>
    <hyperlink ref="A24" r:id="rId21"/>
    <hyperlink ref="A25" r:id="rId22"/>
    <hyperlink ref="A26" r:id="rId23"/>
    <hyperlink ref="A27" r:id="rId24"/>
    <hyperlink ref="A28" r:id="rId25"/>
    <hyperlink ref="A29" r:id="rId26"/>
    <hyperlink ref="A30" r:id="rId27"/>
    <hyperlink ref="A31" r:id="rId28"/>
    <hyperlink ref="A32" r:id="rId29"/>
    <hyperlink ref="A33" r:id="rId30"/>
    <hyperlink ref="A34" r:id="rId31"/>
    <hyperlink ref="A35" r:id="rId32"/>
    <hyperlink ref="A36" r:id="rId33"/>
    <hyperlink ref="A37" r:id="rId34"/>
    <hyperlink ref="A38" r:id="rId35"/>
    <hyperlink ref="A39" r:id="rId36"/>
    <hyperlink ref="A40" r:id="rId37"/>
    <hyperlink ref="A41" r:id="rId38"/>
    <hyperlink ref="A42" r:id="rId39"/>
    <hyperlink ref="A43" r:id="rId40"/>
    <hyperlink ref="A44" r:id="rId41"/>
    <hyperlink ref="A45" r:id="rId42"/>
    <hyperlink ref="A46" r:id="rId43"/>
    <hyperlink ref="A47" r:id="rId44"/>
    <hyperlink ref="A48" r:id="rId45"/>
    <hyperlink ref="A49" r:id="rId46"/>
    <hyperlink ref="A50" r:id="rId47"/>
    <hyperlink ref="A51" r:id="rId48"/>
    <hyperlink ref="A52" r:id="rId49"/>
    <hyperlink ref="A53" r:id="rId50"/>
    <hyperlink ref="A54" r:id="rId51"/>
    <hyperlink ref="A55" r:id="rId52"/>
    <hyperlink ref="A56" r:id="rId53"/>
    <hyperlink ref="A57" r:id="rId54"/>
    <hyperlink ref="A58" r:id="rId55"/>
    <hyperlink ref="A59" r:id="rId56"/>
    <hyperlink ref="A60" r:id="rId5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2</vt:i4>
      </vt:variant>
    </vt:vector>
  </HeadingPairs>
  <TitlesOfParts>
    <vt:vector size="6" baseType="lpstr">
      <vt:lpstr>ตารางแจ้งจังหวัด</vt:lpstr>
      <vt:lpstr>Sheet1</vt:lpstr>
      <vt:lpstr>ตาราง Pivot 2</vt:lpstr>
      <vt:lpstr>ตาราง Pivot 1</vt:lpstr>
      <vt:lpstr>ตารางแจ้งจังหวัด!Print_Area</vt:lpstr>
      <vt:lpstr>ตารางแจ้งจังหวัด!Print_Titles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HOME-PC</cp:lastModifiedBy>
  <cp:lastPrinted>2025-11-03T08:01:10Z</cp:lastPrinted>
  <dcterms:modified xsi:type="dcterms:W3CDTF">2025-11-15T05:55:25Z</dcterms:modified>
</cp:coreProperties>
</file>