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สมุดงานนี้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55"/>
  </bookViews>
  <sheets>
    <sheet name="ไตรมาส3" sheetId="5" r:id="rId1"/>
    <sheet name="จังหวัดชลบุรี (4)" sheetId="8" state="hidden" r:id="rId2"/>
    <sheet name="จังหวัดชลบุรี (3)" sheetId="7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'จังหวัดชลบุรี (3)'!$L$1:$L$67</definedName>
    <definedName name="_xlnm._FilterDatabase" localSheetId="1" hidden="1">'จังหวัดชลบุรี (4)'!$N$1:$N$85</definedName>
    <definedName name="_xlnm._FilterDatabase" localSheetId="0" hidden="1">ไตรมาส3!$P$1:$P$90</definedName>
    <definedName name="_xlnm.Print_Area" localSheetId="2">'จังหวัดชลบุรี (3)'!$B$1:$M$67</definedName>
    <definedName name="_xlnm.Print_Area" localSheetId="1">'จังหวัดชลบุรี (4)'!$B$1:$O$82</definedName>
    <definedName name="_xlnm.Print_Area" localSheetId="0">ไตรมาส3!$B$1:$O$86</definedName>
    <definedName name="_xlnm.Print_Titles" localSheetId="2">'จังหวัดชลบุรี (3)'!$3:$3</definedName>
    <definedName name="_xlnm.Print_Titles" localSheetId="1">'จังหวัดชลบุรี (4)'!$3:$3</definedName>
    <definedName name="_xlnm.Print_Titles" localSheetId="0">ไตรมาส3!$3:$3</definedName>
  </definedNames>
  <calcPr calcId="152511"/>
</workbook>
</file>

<file path=xl/calcChain.xml><?xml version="1.0" encoding="utf-8"?>
<calcChain xmlns="http://schemas.openxmlformats.org/spreadsheetml/2006/main">
  <c r="K66" i="5" l="1"/>
  <c r="R74" i="5" l="1"/>
  <c r="M67" i="5" l="1"/>
  <c r="M66" i="5"/>
  <c r="H86" i="5" l="1"/>
  <c r="L28" i="5" l="1"/>
  <c r="L29" i="5"/>
  <c r="L30" i="5"/>
  <c r="L27" i="5"/>
  <c r="K27" i="5"/>
  <c r="K28" i="5"/>
  <c r="K29" i="5"/>
  <c r="K30" i="5"/>
  <c r="D26" i="5"/>
  <c r="L26" i="5" l="1"/>
  <c r="M22" i="5" l="1"/>
  <c r="P33" i="8" l="1"/>
  <c r="P31" i="8"/>
  <c r="P30" i="8"/>
  <c r="P23" i="8"/>
  <c r="P5" i="8"/>
  <c r="P61" i="8"/>
  <c r="P71" i="8"/>
  <c r="Q84" i="8"/>
  <c r="M83" i="8"/>
  <c r="Q83" i="8" s="1"/>
  <c r="J82" i="8"/>
  <c r="H82" i="8"/>
  <c r="H84" i="8" s="1"/>
  <c r="G82" i="8"/>
  <c r="F82" i="8"/>
  <c r="E82" i="8"/>
  <c r="L41" i="8"/>
  <c r="K41" i="8"/>
  <c r="L58" i="8"/>
  <c r="K58" i="8"/>
  <c r="L65" i="8"/>
  <c r="K65" i="8"/>
  <c r="L64" i="8"/>
  <c r="K64" i="8"/>
  <c r="L70" i="8"/>
  <c r="K70" i="8"/>
  <c r="L20" i="8"/>
  <c r="K20" i="8"/>
  <c r="L19" i="8"/>
  <c r="K19" i="8"/>
  <c r="L29" i="8"/>
  <c r="K29" i="8"/>
  <c r="L28" i="8"/>
  <c r="K28" i="8"/>
  <c r="L79" i="8"/>
  <c r="K79" i="8"/>
  <c r="Q80" i="8"/>
  <c r="L80" i="8"/>
  <c r="K80" i="8"/>
  <c r="I80" i="8"/>
  <c r="I78" i="8"/>
  <c r="D78" i="8"/>
  <c r="L78" i="8" s="1"/>
  <c r="Q77" i="8"/>
  <c r="I77" i="8"/>
  <c r="D77" i="8"/>
  <c r="L77" i="8" s="1"/>
  <c r="I76" i="8"/>
  <c r="D76" i="8"/>
  <c r="M76" i="8" s="1"/>
  <c r="I75" i="8"/>
  <c r="D75" i="8"/>
  <c r="L75" i="8" s="1"/>
  <c r="I74" i="8"/>
  <c r="D74" i="8"/>
  <c r="M74" i="8" s="1"/>
  <c r="M73" i="8"/>
  <c r="L73" i="8"/>
  <c r="K73" i="8"/>
  <c r="I73" i="8"/>
  <c r="L72" i="8"/>
  <c r="K72" i="8"/>
  <c r="I72" i="8"/>
  <c r="L71" i="8"/>
  <c r="K71" i="8"/>
  <c r="I71" i="8"/>
  <c r="M69" i="8"/>
  <c r="L69" i="8"/>
  <c r="K69" i="8"/>
  <c r="I69" i="8"/>
  <c r="I68" i="8"/>
  <c r="D68" i="8"/>
  <c r="L68" i="8" s="1"/>
  <c r="I67" i="8"/>
  <c r="D67" i="8"/>
  <c r="M67" i="8" s="1"/>
  <c r="Q66" i="8"/>
  <c r="I66" i="8"/>
  <c r="D66" i="8"/>
  <c r="M66" i="8" s="1"/>
  <c r="I63" i="8"/>
  <c r="D63" i="8"/>
  <c r="L63" i="8" s="1"/>
  <c r="I62" i="8"/>
  <c r="D62" i="8"/>
  <c r="M62" i="8" s="1"/>
  <c r="Q61" i="8"/>
  <c r="I61" i="8"/>
  <c r="D61" i="8"/>
  <c r="M61" i="8" s="1"/>
  <c r="I60" i="8"/>
  <c r="D60" i="8"/>
  <c r="L60" i="8" s="1"/>
  <c r="Q59" i="8"/>
  <c r="I59" i="8"/>
  <c r="D59" i="8"/>
  <c r="L59" i="8" s="1"/>
  <c r="I57" i="8"/>
  <c r="D57" i="8"/>
  <c r="M57" i="8" s="1"/>
  <c r="Q56" i="8"/>
  <c r="I56" i="8"/>
  <c r="D56" i="8"/>
  <c r="M56" i="8" s="1"/>
  <c r="I55" i="8"/>
  <c r="D55" i="8"/>
  <c r="L55" i="8" s="1"/>
  <c r="Q54" i="8"/>
  <c r="I54" i="8"/>
  <c r="D54" i="8"/>
  <c r="L54" i="8" s="1"/>
  <c r="I53" i="8"/>
  <c r="D53" i="8"/>
  <c r="M53" i="8" s="1"/>
  <c r="I52" i="8"/>
  <c r="D52" i="8"/>
  <c r="L52" i="8" s="1"/>
  <c r="I51" i="8"/>
  <c r="D51" i="8"/>
  <c r="M51" i="8" s="1"/>
  <c r="I50" i="8"/>
  <c r="D50" i="8"/>
  <c r="L50" i="8" s="1"/>
  <c r="I49" i="8"/>
  <c r="I48" i="8"/>
  <c r="D48" i="8"/>
  <c r="L48" i="8" s="1"/>
  <c r="I47" i="8"/>
  <c r="D47" i="8"/>
  <c r="M47" i="8" s="1"/>
  <c r="I46" i="8"/>
  <c r="D46" i="8"/>
  <c r="L46" i="8" s="1"/>
  <c r="I45" i="8"/>
  <c r="D45" i="8"/>
  <c r="M45" i="8" s="1"/>
  <c r="I44" i="8"/>
  <c r="D44" i="8"/>
  <c r="L44" i="8" s="1"/>
  <c r="I43" i="8"/>
  <c r="Q42" i="8"/>
  <c r="I42" i="8"/>
  <c r="D42" i="8"/>
  <c r="M42" i="8" s="1"/>
  <c r="I40" i="8"/>
  <c r="D40" i="8"/>
  <c r="I39" i="8"/>
  <c r="D39" i="8"/>
  <c r="M39" i="8" s="1"/>
  <c r="Q38" i="8"/>
  <c r="I38" i="8"/>
  <c r="D38" i="8"/>
  <c r="M38" i="8" s="1"/>
  <c r="L37" i="8"/>
  <c r="K37" i="8"/>
  <c r="I37" i="8"/>
  <c r="L36" i="8"/>
  <c r="K36" i="8"/>
  <c r="I36" i="8"/>
  <c r="I35" i="8"/>
  <c r="D35" i="8"/>
  <c r="L35" i="8" s="1"/>
  <c r="I34" i="8"/>
  <c r="D34" i="8"/>
  <c r="L34" i="8" s="1"/>
  <c r="L33" i="8"/>
  <c r="K33" i="8"/>
  <c r="I33" i="8"/>
  <c r="L32" i="8"/>
  <c r="K32" i="8"/>
  <c r="I32" i="8"/>
  <c r="L31" i="8"/>
  <c r="K31" i="8"/>
  <c r="I31" i="8"/>
  <c r="L30" i="8"/>
  <c r="K30" i="8"/>
  <c r="I30" i="8"/>
  <c r="M27" i="8"/>
  <c r="L27" i="8"/>
  <c r="K27" i="8"/>
  <c r="I27" i="8"/>
  <c r="M26" i="8"/>
  <c r="L26" i="8"/>
  <c r="K26" i="8"/>
  <c r="I26" i="8"/>
  <c r="M25" i="8"/>
  <c r="L25" i="8"/>
  <c r="K25" i="8"/>
  <c r="I25" i="8"/>
  <c r="L24" i="8"/>
  <c r="K24" i="8"/>
  <c r="I24" i="8"/>
  <c r="M23" i="8"/>
  <c r="L23" i="8"/>
  <c r="K23" i="8"/>
  <c r="I23" i="8"/>
  <c r="I22" i="8"/>
  <c r="L21" i="8"/>
  <c r="K21" i="8"/>
  <c r="I21" i="8"/>
  <c r="L18" i="8"/>
  <c r="K18" i="8"/>
  <c r="I18" i="8"/>
  <c r="L17" i="8"/>
  <c r="K17" i="8"/>
  <c r="I17" i="8"/>
  <c r="L16" i="8"/>
  <c r="K16" i="8"/>
  <c r="I16" i="8"/>
  <c r="M15" i="8"/>
  <c r="L15" i="8"/>
  <c r="K15" i="8"/>
  <c r="I15" i="8"/>
  <c r="M14" i="8"/>
  <c r="L14" i="8"/>
  <c r="K14" i="8"/>
  <c r="I14" i="8"/>
  <c r="L13" i="8"/>
  <c r="K13" i="8"/>
  <c r="I13" i="8"/>
  <c r="L12" i="8"/>
  <c r="K12" i="8"/>
  <c r="I12" i="8"/>
  <c r="L11" i="8"/>
  <c r="K11" i="8"/>
  <c r="I11" i="8"/>
  <c r="M10" i="8"/>
  <c r="L10" i="8"/>
  <c r="K10" i="8"/>
  <c r="I10" i="8"/>
  <c r="L9" i="8"/>
  <c r="K9" i="8"/>
  <c r="I9" i="8"/>
  <c r="L8" i="8"/>
  <c r="K8" i="8"/>
  <c r="I8" i="8"/>
  <c r="I7" i="8"/>
  <c r="Q6" i="8"/>
  <c r="L6" i="8"/>
  <c r="K6" i="8"/>
  <c r="I6" i="8"/>
  <c r="L5" i="8"/>
  <c r="K5" i="8"/>
  <c r="I5" i="8"/>
  <c r="P4" i="8"/>
  <c r="D4" i="8"/>
  <c r="F86" i="5"/>
  <c r="G86" i="5"/>
  <c r="Q86" i="5"/>
  <c r="E86" i="5"/>
  <c r="L77" i="5"/>
  <c r="L78" i="5"/>
  <c r="L79" i="5"/>
  <c r="L80" i="5"/>
  <c r="L81" i="5"/>
  <c r="L82" i="5"/>
  <c r="L83" i="5"/>
  <c r="L84" i="5"/>
  <c r="L85" i="5"/>
  <c r="L76" i="5"/>
  <c r="K77" i="5"/>
  <c r="K78" i="5"/>
  <c r="K79" i="5"/>
  <c r="K80" i="5"/>
  <c r="K81" i="5"/>
  <c r="K82" i="5"/>
  <c r="K83" i="5"/>
  <c r="K84" i="5"/>
  <c r="K85" i="5"/>
  <c r="K76" i="5"/>
  <c r="D34" i="5"/>
  <c r="D73" i="5"/>
  <c r="D72" i="5"/>
  <c r="M72" i="5" s="1"/>
  <c r="D71" i="5"/>
  <c r="D70" i="5"/>
  <c r="D40" i="5"/>
  <c r="D69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7" i="5"/>
  <c r="D46" i="5"/>
  <c r="D45" i="5"/>
  <c r="D44" i="5"/>
  <c r="D43" i="5"/>
  <c r="D41" i="5"/>
  <c r="D38" i="5"/>
  <c r="D39" i="5"/>
  <c r="D35" i="5"/>
  <c r="K35" i="5" s="1"/>
  <c r="D4" i="5"/>
  <c r="D86" i="5" s="1"/>
  <c r="P75" i="8" l="1"/>
  <c r="P56" i="8"/>
  <c r="P54" i="8"/>
  <c r="P34" i="8"/>
  <c r="P77" i="8"/>
  <c r="P38" i="8"/>
  <c r="P66" i="8"/>
  <c r="P42" i="8"/>
  <c r="P35" i="8"/>
  <c r="Q85" i="8"/>
  <c r="D82" i="8"/>
  <c r="D84" i="8" s="1"/>
  <c r="I82" i="8"/>
  <c r="Q3" i="8"/>
  <c r="K4" i="8"/>
  <c r="L38" i="8"/>
  <c r="L39" i="8"/>
  <c r="L45" i="8"/>
  <c r="L53" i="8"/>
  <c r="L56" i="8"/>
  <c r="L57" i="8"/>
  <c r="L61" i="8"/>
  <c r="L62" i="8"/>
  <c r="L74" i="8"/>
  <c r="M4" i="8"/>
  <c r="M35" i="8"/>
  <c r="L42" i="8"/>
  <c r="L47" i="8"/>
  <c r="L51" i="8"/>
  <c r="L66" i="8"/>
  <c r="L67" i="8"/>
  <c r="L76" i="8"/>
  <c r="K34" i="8"/>
  <c r="L40" i="8"/>
  <c r="M40" i="8"/>
  <c r="K40" i="8"/>
  <c r="K35" i="8"/>
  <c r="K44" i="8"/>
  <c r="M44" i="8"/>
  <c r="K46" i="8"/>
  <c r="M46" i="8"/>
  <c r="K48" i="8"/>
  <c r="M48" i="8"/>
  <c r="K50" i="8"/>
  <c r="M50" i="8"/>
  <c r="K52" i="8"/>
  <c r="M52" i="8"/>
  <c r="K54" i="8"/>
  <c r="M54" i="8"/>
  <c r="K55" i="8"/>
  <c r="M55" i="8"/>
  <c r="K59" i="8"/>
  <c r="M59" i="8"/>
  <c r="K60" i="8"/>
  <c r="M60" i="8"/>
  <c r="K63" i="8"/>
  <c r="M63" i="8"/>
  <c r="K68" i="8"/>
  <c r="M68" i="8"/>
  <c r="K75" i="8"/>
  <c r="M75" i="8"/>
  <c r="K77" i="8"/>
  <c r="M77" i="8"/>
  <c r="K78" i="8"/>
  <c r="M78" i="8"/>
  <c r="L4" i="8"/>
  <c r="K38" i="8"/>
  <c r="K39" i="8"/>
  <c r="K42" i="8"/>
  <c r="K45" i="8"/>
  <c r="K47" i="8"/>
  <c r="K51" i="8"/>
  <c r="K53" i="8"/>
  <c r="K56" i="8"/>
  <c r="K57" i="8"/>
  <c r="K61" i="8"/>
  <c r="K62" i="8"/>
  <c r="K66" i="8"/>
  <c r="K67" i="8"/>
  <c r="K74" i="8"/>
  <c r="K76" i="8"/>
  <c r="R62" i="5"/>
  <c r="R59" i="5"/>
  <c r="R57" i="5"/>
  <c r="R55" i="5"/>
  <c r="R53" i="5"/>
  <c r="R41" i="5"/>
  <c r="R38" i="5"/>
  <c r="R72" i="5"/>
  <c r="K82" i="8" l="1"/>
  <c r="M82" i="8"/>
  <c r="M84" i="8" s="1"/>
  <c r="L82" i="8"/>
  <c r="K46" i="5"/>
  <c r="M15" i="5"/>
  <c r="M14" i="5"/>
  <c r="L5" i="5"/>
  <c r="K4" i="5"/>
  <c r="L4" i="5"/>
  <c r="M68" i="5" l="1"/>
  <c r="M4" i="5"/>
  <c r="M59" i="5" l="1"/>
  <c r="K13" i="5" l="1"/>
  <c r="M24" i="5" l="1"/>
  <c r="M23" i="5"/>
  <c r="M10" i="5" l="1"/>
  <c r="M60" i="5"/>
  <c r="M61" i="5"/>
  <c r="M25" i="5"/>
  <c r="M46" i="5"/>
  <c r="I9" i="5" l="1"/>
  <c r="J86" i="5" s="1"/>
  <c r="I6" i="5"/>
  <c r="I7" i="5"/>
  <c r="I8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5" i="5"/>
  <c r="M65" i="5"/>
  <c r="I86" i="5" l="1"/>
  <c r="K9" i="5" l="1"/>
  <c r="K36" i="5"/>
  <c r="M21" i="5" l="1"/>
  <c r="K47" i="5" l="1"/>
  <c r="K17" i="5" l="1"/>
  <c r="M56" i="5" l="1"/>
  <c r="M69" i="5"/>
  <c r="M45" i="5"/>
  <c r="M55" i="5"/>
  <c r="M64" i="5"/>
  <c r="M49" i="5"/>
  <c r="M52" i="5"/>
  <c r="M51" i="5"/>
  <c r="M50" i="5"/>
  <c r="K52" i="5"/>
  <c r="L52" i="5"/>
  <c r="K51" i="5"/>
  <c r="L51" i="5"/>
  <c r="K50" i="5"/>
  <c r="L50" i="5"/>
  <c r="K49" i="5"/>
  <c r="L49" i="5"/>
  <c r="R3" i="5" l="1"/>
  <c r="L63" i="5" l="1"/>
  <c r="M47" i="5" l="1"/>
  <c r="M71" i="5"/>
  <c r="M40" i="5"/>
  <c r="M39" i="5"/>
  <c r="M54" i="5"/>
  <c r="M73" i="5"/>
  <c r="M63" i="5"/>
  <c r="M53" i="5"/>
  <c r="M58" i="5"/>
  <c r="M70" i="5"/>
  <c r="M44" i="5"/>
  <c r="M43" i="5"/>
  <c r="M57" i="5"/>
  <c r="M38" i="5"/>
  <c r="M41" i="5"/>
  <c r="M62" i="5"/>
  <c r="M35" i="5"/>
  <c r="L6" i="5"/>
  <c r="L8" i="5"/>
  <c r="L9" i="5"/>
  <c r="L10" i="5"/>
  <c r="L11" i="5"/>
  <c r="L12" i="5"/>
  <c r="L13" i="5"/>
  <c r="L14" i="5"/>
  <c r="L15" i="5"/>
  <c r="L16" i="5"/>
  <c r="L17" i="5"/>
  <c r="L18" i="5"/>
  <c r="L19" i="5"/>
  <c r="L21" i="5"/>
  <c r="L22" i="5"/>
  <c r="L23" i="5"/>
  <c r="L24" i="5"/>
  <c r="L25" i="5"/>
  <c r="L31" i="5"/>
  <c r="L32" i="5"/>
  <c r="L33" i="5"/>
  <c r="L34" i="5"/>
  <c r="L35" i="5"/>
  <c r="L36" i="5"/>
  <c r="L37" i="5"/>
  <c r="L38" i="5"/>
  <c r="L39" i="5"/>
  <c r="L40" i="5"/>
  <c r="L41" i="5"/>
  <c r="L43" i="5"/>
  <c r="L44" i="5"/>
  <c r="L45" i="5"/>
  <c r="L46" i="5"/>
  <c r="L47" i="5"/>
  <c r="L53" i="5"/>
  <c r="L54" i="5"/>
  <c r="L55" i="5"/>
  <c r="L56" i="5"/>
  <c r="L57" i="5"/>
  <c r="L58" i="5"/>
  <c r="L59" i="5"/>
  <c r="L60" i="5"/>
  <c r="L61" i="5"/>
  <c r="L62" i="5"/>
  <c r="L64" i="5"/>
  <c r="L65" i="5"/>
  <c r="L66" i="5"/>
  <c r="L67" i="5"/>
  <c r="L68" i="5"/>
  <c r="L69" i="5"/>
  <c r="L70" i="5"/>
  <c r="L71" i="5"/>
  <c r="L72" i="5"/>
  <c r="L73" i="5"/>
  <c r="L74" i="5"/>
  <c r="H67" i="7"/>
  <c r="F70" i="7" s="1"/>
  <c r="D67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J60" i="7"/>
  <c r="I60" i="7"/>
  <c r="J59" i="7"/>
  <c r="I59" i="7"/>
  <c r="J58" i="7"/>
  <c r="I58" i="7"/>
  <c r="J57" i="7"/>
  <c r="I57" i="7"/>
  <c r="J56" i="7"/>
  <c r="I56" i="7"/>
  <c r="J55" i="7"/>
  <c r="I55" i="7"/>
  <c r="J54" i="7"/>
  <c r="I54" i="7"/>
  <c r="K53" i="7"/>
  <c r="J53" i="7"/>
  <c r="I53" i="7"/>
  <c r="J52" i="7"/>
  <c r="I52" i="7"/>
  <c r="K51" i="7"/>
  <c r="J51" i="7"/>
  <c r="I51" i="7"/>
  <c r="K50" i="7"/>
  <c r="J50" i="7"/>
  <c r="I50" i="7"/>
  <c r="K49" i="7"/>
  <c r="J49" i="7"/>
  <c r="I49" i="7"/>
  <c r="J48" i="7"/>
  <c r="I48" i="7"/>
  <c r="J47" i="7"/>
  <c r="I47" i="7"/>
  <c r="J46" i="7"/>
  <c r="I46" i="7"/>
  <c r="J45" i="7"/>
  <c r="I45" i="7"/>
  <c r="K44" i="7"/>
  <c r="J44" i="7"/>
  <c r="I44" i="7"/>
  <c r="K43" i="7"/>
  <c r="J43" i="7"/>
  <c r="I43" i="7"/>
  <c r="K42" i="7"/>
  <c r="J42" i="7"/>
  <c r="I42" i="7"/>
  <c r="J41" i="7"/>
  <c r="I41" i="7"/>
  <c r="J40" i="7"/>
  <c r="I40" i="7"/>
  <c r="J39" i="7"/>
  <c r="I39" i="7"/>
  <c r="K37" i="7"/>
  <c r="J37" i="7"/>
  <c r="I37" i="7"/>
  <c r="K36" i="7"/>
  <c r="J36" i="7"/>
  <c r="I36" i="7"/>
  <c r="K35" i="7"/>
  <c r="J35" i="7"/>
  <c r="I35" i="7"/>
  <c r="K34" i="7"/>
  <c r="J34" i="7"/>
  <c r="I34" i="7"/>
  <c r="J33" i="7"/>
  <c r="I33" i="7"/>
  <c r="J32" i="7"/>
  <c r="I32" i="7"/>
  <c r="K31" i="7"/>
  <c r="J31" i="7"/>
  <c r="I31" i="7"/>
  <c r="J30" i="7"/>
  <c r="I30" i="7"/>
  <c r="J29" i="7"/>
  <c r="I29" i="7"/>
  <c r="J28" i="7"/>
  <c r="I28" i="7"/>
  <c r="J27" i="7"/>
  <c r="I27" i="7"/>
  <c r="J26" i="7"/>
  <c r="I26" i="7"/>
  <c r="K25" i="7"/>
  <c r="K67" i="7" s="1"/>
  <c r="J25" i="7"/>
  <c r="I25" i="7"/>
  <c r="J24" i="7"/>
  <c r="I24" i="7"/>
  <c r="J23" i="7"/>
  <c r="I23" i="7"/>
  <c r="J22" i="7"/>
  <c r="I22" i="7"/>
  <c r="J21" i="7"/>
  <c r="I21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N6" i="7"/>
  <c r="J6" i="7"/>
  <c r="I6" i="7"/>
  <c r="J5" i="7"/>
  <c r="I5" i="7"/>
  <c r="J4" i="7"/>
  <c r="J67" i="7" s="1"/>
  <c r="M86" i="5" l="1"/>
  <c r="L86" i="5"/>
  <c r="I67" i="7"/>
  <c r="C69" i="7"/>
  <c r="C70" i="7" s="1"/>
  <c r="R6" i="5" l="1"/>
  <c r="K22" i="5" l="1"/>
  <c r="K23" i="5"/>
  <c r="K24" i="5"/>
  <c r="K25" i="5"/>
  <c r="K21" i="5"/>
  <c r="K44" i="5" l="1"/>
  <c r="K43" i="5"/>
  <c r="K74" i="5" l="1"/>
  <c r="K73" i="5"/>
  <c r="K72" i="5"/>
  <c r="K71" i="5"/>
  <c r="K70" i="5"/>
  <c r="K69" i="5"/>
  <c r="K68" i="5"/>
  <c r="K67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45" i="5"/>
  <c r="K41" i="5"/>
  <c r="K40" i="5"/>
  <c r="K39" i="5"/>
  <c r="K38" i="5"/>
  <c r="K37" i="5"/>
  <c r="K34" i="5"/>
  <c r="K33" i="5"/>
  <c r="K32" i="5"/>
  <c r="K31" i="5"/>
  <c r="K26" i="5"/>
  <c r="K19" i="5"/>
  <c r="K18" i="5"/>
  <c r="K16" i="5"/>
  <c r="K15" i="5"/>
  <c r="K14" i="5"/>
  <c r="K12" i="5"/>
  <c r="K11" i="5"/>
  <c r="K10" i="5"/>
  <c r="K8" i="5"/>
  <c r="K6" i="5"/>
  <c r="K5" i="5"/>
  <c r="K86" i="5" l="1"/>
  <c r="Q27" i="5"/>
</calcChain>
</file>

<file path=xl/comments1.xml><?xml version="1.0" encoding="utf-8"?>
<comments xmlns="http://schemas.openxmlformats.org/spreadsheetml/2006/main">
  <authors>
    <author>Windows User</author>
  </authors>
  <commentList>
    <comment ref="O3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O3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O5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O5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O6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O70" authorId="0" shape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O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O3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O3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O4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O5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O5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O7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O75" authorId="0" shape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O7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M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M3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M3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M4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M4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M5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M6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สำรวจแบบใหม่ ส่งแบบ ต้นเดือนมกราคม</t>
        </r>
      </text>
    </comment>
    <comment ref="M62" authorId="0" shapeId="0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M6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sharedStrings.xml><?xml version="1.0" encoding="utf-8"?>
<sst xmlns="http://schemas.openxmlformats.org/spreadsheetml/2006/main" count="795" uniqueCount="198">
  <si>
    <t>อำเภอศรีราชา</t>
  </si>
  <si>
    <t>ลำดับ</t>
  </si>
  <si>
    <t>โครงการ</t>
  </si>
  <si>
    <t>งบประมาณ</t>
  </si>
  <si>
    <t>ลงนามสัญญาแล้ว/วงเงินตามสัญญา</t>
  </si>
  <si>
    <t>วันเริ่มต้น-
สิ้นสุดสัญญา</t>
  </si>
  <si>
    <t>เบิกจ่าย</t>
  </si>
  <si>
    <t>ร้อยละการเบิกจ่าย</t>
  </si>
  <si>
    <t>คงเหลือ</t>
  </si>
  <si>
    <t>เหลือจ่าย</t>
  </si>
  <si>
    <t>หน่วยดำเนินการ</t>
  </si>
  <si>
    <t>ขั้นตอนการดำเนินงาน</t>
  </si>
  <si>
    <t xml:space="preserve"> </t>
  </si>
  <si>
    <t>โครงการจ้างที่ปรึกษาเพื่อดำเนินงานสำรวจออกแบบรายละเอียดถนนสาย ง1 ผังเมืองรวมเมืองพัทยา</t>
  </si>
  <si>
    <t>โครงการส่งเสริมการจัดทำแปลงเรียนรู้</t>
  </si>
  <si>
    <t>โครงการพัฒนาศักยภาพบุคลากรและเกษตรกรผู้นำกลุ่ม</t>
  </si>
  <si>
    <t>โครงการถ่ายทอดเทคโนโลยีการผลิตพืชมีคุณภาพและได้มาตรฐานโดยใช้ต้นทุนการผลิตที่เหมาะสมให้กับเกษตรกร</t>
  </si>
  <si>
    <t>โครงการส่งเสริมการจัดการด้านการตลาดและการประชาสัมพันธ์</t>
  </si>
  <si>
    <t>โครงการส่งเสริมการรวมกลุ่มแบบแปลงใหญ่เพื่อพัฒนาการผลิต</t>
  </si>
  <si>
    <t>โครงการติดตามประเมินผลและอำนวยการโครงการ</t>
  </si>
  <si>
    <t>โครงการการแก้ไขปัญหาสัตว์ป่าที่ออกมารบกวนประชาชนนอกพื้นที่ป่าอนุรักษ์</t>
  </si>
  <si>
    <t>โครงการฝึกอบรมเชิงปฏิบัติการแปรรูปและพัฒนาผลิตภัณฑ์ปลานิล</t>
  </si>
  <si>
    <t xml:space="preserve"> โครงการศึกษาดูงานการแปรรูปและพัฒนาผลิตภัณฑ์ปลานิล</t>
  </si>
  <si>
    <t>โครงการส่งเสริมการเลี้ยงไก่ไข่อินทรีย์</t>
  </si>
  <si>
    <t>โครงการขยายตลาดสินค้าที่มีศักยภาพของจังหวัดชลบุรี</t>
  </si>
  <si>
    <t>โครงการก่อสร้างถนน ค.ส.ล. พร้อมวางท่อระบายน้ำ ค.ส.ล. ถนนสาย ซอย 12 หมู่ที่ 1, 2 ตำบลหนองรี อำเภอเมืองชลบุรี</t>
  </si>
  <si>
    <t>โครงการศึกษาผลกระทบสิ่งแวดล้อม โครงการก่อสร้างถนนตามผังเมืองรวม เมืองชลบุรี สาย ก. (ถนนอ่างศิลา - ถนนข้าวหลาม) ตำบลอ่างศิลา อำเภอเมืองชลบุรี</t>
  </si>
  <si>
    <t>โครงการ ปฏิรูปการศึกษาโดยใช้จังหวัดเป็นฐาน</t>
  </si>
  <si>
    <t>โครงการก่อสร้างทางเท้า คสล. พร้อมท่อระบายน้ำบริเวณถนนเทศบาลซอย 13 ตำบลท่าบุญมี</t>
  </si>
  <si>
    <t>โครงการก่อสร้างถนนลาดยางผิวจราจรแอสฟัลท์ติกคอนกรีต บริเวณถนนสายอ่างเก็บน้ำบึงตะกู ชุมชนย่อยที่ 8 หมู่ที่ 8 ตำบลเกาะจันทร์</t>
  </si>
  <si>
    <t>โครงการก่อสร้างถนนลาดยางผิวจราจรแอสฟัลท์ติก คอนกรีต บริเวณถนนสายเขาวังแก้ว ซอย 7 ชุมชนย่อยที่ 12 หมู่ที่ 12 ตำบลเกาะจันทร์</t>
  </si>
  <si>
    <t>โครงการก่อสร้างสาธารณูปโภค โครงการบ้านมั่นคง (ก่อสร้างผิวจราจรถนน คสล. ,งานขยายเขตไฟฟ้าแรงสูง, งานขยายเขตระบบจำหน่ายน้ำประปา) หมู่ที่ 3 ตำบลท่าเทววงษ์ อำเภอเกาะสีชัง</t>
  </si>
  <si>
    <t>โครงการก่อสร้างทุ่นผูกเรือบรรทุกสินค้าภายในประเทศ (เรือโป๊ะ) หมายเลข 16 และหมายเลข 19</t>
  </si>
  <si>
    <t>โครงการจัดทำปะการังเทียมคอนกรีตเสริมเหล็กเพื่อฟื้นฟูระบบนิเวศน์ทางทะเลของเกาะสีชัง  บริเวณเกาะท้ายตาหมื่น (จุดทิ้งตำแหน่งเดิม)</t>
  </si>
  <si>
    <t>โครงการปรับปรุงภูมิทัศน์พร้อมทางเดิน บริเวณอ่างเก็บน้ำชลประทาน หมู่ที่ 6 บ้านท่าภาณุรังษี</t>
  </si>
  <si>
    <t>โครงการก่อสร้างศูนย์กำจัดขยะแบบครบวงจร เทศบาลตำบลเกาะสีชัง (โครงการต่อเนื่องจากโครงการเดิม)</t>
  </si>
  <si>
    <t>โครงการก่อสร้างถนน คสล. สายกาญจนางพิพัฒน์ 7 หมู่ 5 บ้านคลองโอ่ง ตำบลวัดสุวรรณ</t>
  </si>
  <si>
    <t xml:space="preserve">โครงการก่อสร้างถนนลาดยางผิวพาราแอสฟัลท์ติกคอนกรีตสายเนินคะนอง – ปู่กุ้ย หมู่ 1  ตำบลบ่อกวางทอง </t>
  </si>
  <si>
    <t>โครงการก่อสร้างถนน คสล.สายบ้านด่านผจญเชื่อมบ้านสำนักยาง หมู่ 4 ตำบลเขาไม้แก้ว อำเภอบางละมุง</t>
  </si>
  <si>
    <t>โครงการก่อสร้างถนน คสล. ซอยเขาช่องแคบ (ต่อจากเดิม) หมู่ 2 ตำบลโป่ง อำเภอบางละมุง</t>
  </si>
  <si>
    <t>โครงการปรับปรุงถนนแอสฟัลท์ติกคอนกรีตพร้อมวางท่อระบายน้ำ ตำบลคลองกิ่ว อำเภอบ้านบึง</t>
  </si>
  <si>
    <t>โครงการปรับปรุงผิวจราจรแอสฟัลท์ติกคอนกรีต สายบ้านหนองไผ่แก้ว – บ้านป่ายุบ หมู่ที่ 4 ตำบลหนองไผ่แก้ว อำเภอบ้านบึง</t>
  </si>
  <si>
    <t>โครงการขุดลอกแหล่งน้ำธรรมชาติ ตำบลทุ่งขวาง หมู่ที่ 4,3,1,8 ตำบลทุ่งขวาง อำเภอพนัสนิคม</t>
  </si>
  <si>
    <t>โครงการวางท่อระบายน้ำบ้านสวนป่า จากบริเวณทางเข้าวัดกุฎโง้ง ถึงสะพานหมู่ 5 ตำบลนามะตูม</t>
  </si>
  <si>
    <t>โครงการก่อสร้างดาดคอนกรีต SLOPE สระประปาบ้านเหนือคลองหลวง หมู่ที่ 10</t>
  </si>
  <si>
    <t>โครงการก่อสร้างถนน คสล.พร้อมติดตั้งไฟทางสาธารณะ หมู่ 7 ตำบลบางนาง อำเภอพานทอง</t>
  </si>
  <si>
    <t>โครงการก่อสร้างถนน คสล. สายอนามัย - สี่แยก หมู่ 4 ตำบลมาบโป่ง อำเภอพานทอง</t>
  </si>
  <si>
    <t>โครงการก่อสร้างผนังกันตลิ่งป้องกันน้ำท่วมและการบุกรุกของประชาชนบริเวณคลองเซิดพร้อมเรียงหินใหญ่ดาดคอนกรีต หมู่ 7 ,หมู่ 8 ตำบลพานทอง อำเภอพานทอง</t>
  </si>
  <si>
    <t>โครงการปรับปรุงภูมิทัศน์คลองพานทอง ดาดคอนกรีตริมคลอง ปูพื้นทางเท้าและราวกันตก  หมู่ 3 ตำบลบ้านเก่า อำเภอพานทอง</t>
  </si>
  <si>
    <t>โครงการปรับปรุงภูมิทัศน์อ่าวอ่างศิลา (ต่อจากของเดิม) ตำบลอ่างศิลา อำเภอเมืองชลบุรี</t>
  </si>
  <si>
    <t>1 โครงการสร้างฝายน้ำล้นลำห้วยช่องมะเฟือง หมู่ที่ 12, 13, 14 ตำบลหนองรี อำเภอเมืองชลบุรี จำนวน 6 แห่ง</t>
  </si>
  <si>
    <t>โครงการถนน คสล. สายเลียบคลองชลประทาน หมู่ 1, 2, 3, 4 ตำบลเหมือง อำเภอเมืองชลบุรี</t>
  </si>
  <si>
    <t>โครงการปรับปรุงผิวจราจรหมู่ที่ 4 ตำบล เขาคันทรง</t>
  </si>
  <si>
    <t>โครงการก่อสร้างถนน คสล. พร้อมวางท่อระบายน้ำ คสล. พร้อมบ่อพัก คสล. บริเวณซอยเขาเพชรแยกขวา (เชื่อมซอยสมุทรล้อมถึงโรงเรียนธัมมสิริศึกษา) พร้อมดาดคลอง</t>
  </si>
  <si>
    <t>โครงการก่อสร้างเขื่อนป้องกันตลิ่งริมทะเล เขตเทศบาลเมืองสัตหีบ</t>
  </si>
  <si>
    <t>โครงการพัฒนาแหล่งน้ำเพื่อการเกษตรและบรรเทาสาธารณภัยในพื้นที่อำเภอหนองใหญ่ จังหวัดชลบุรี</t>
  </si>
  <si>
    <t>โครงการก่อสร้างถนน คสล. สายแยกทางหลวงหมายเลข 3245 - ชุมชนหอมเศรษฐี หมู่ 4  ตำบลหนองเสือช้าง อำเภอหนองใหญ่</t>
  </si>
  <si>
    <t>ค่าใช้จ่ายในการบริหารงานจังหวัดแบบบูรณาการ</t>
  </si>
  <si>
    <t>สนง.เกษตรจังหวัดชลบุรี</t>
  </si>
  <si>
    <t>สนง.เกษตรและสหกรณ์จังหวัดชลบุรี</t>
  </si>
  <si>
    <t>สนง.ประมงจังหวัดชลบุรี</t>
  </si>
  <si>
    <t>สนง.ปศุสัตว์จังหวัดชลบุรี</t>
  </si>
  <si>
    <t>สนง.พาณิชย์จังหวัดชลบุรี</t>
  </si>
  <si>
    <t>สนง.โยธาธิการและผังเมืองจังหวัดชลบุรี</t>
  </si>
  <si>
    <t>สนง.ศึกษาธิการจังหวัดชลบุรี</t>
  </si>
  <si>
    <t>อำเภอเกาะจันทร์</t>
  </si>
  <si>
    <t>อำเภอเกาะสีชัง</t>
  </si>
  <si>
    <t>อำเภอบ่อทอง</t>
  </si>
  <si>
    <t>อำเภอบางละมุง</t>
  </si>
  <si>
    <t>อำเภอบ้านบึง</t>
  </si>
  <si>
    <t>อำเภอพนัสนิคม</t>
  </si>
  <si>
    <t>อำเภอพานทอง</t>
  </si>
  <si>
    <t>อำเภอเมืองชลบุรี</t>
  </si>
  <si>
    <t>อำเภอสัตหีบ</t>
  </si>
  <si>
    <t>อำเภอหนองใหญ่</t>
  </si>
  <si>
    <t>สำนักงานจังหวัดชลบุรี</t>
  </si>
  <si>
    <t>แล้วเสร็จ</t>
  </si>
  <si>
    <t>ประกาศ</t>
  </si>
  <si>
    <t>จัดทำราคากลาง</t>
  </si>
  <si>
    <t>ทำสัญญาแล้ว</t>
  </si>
  <si>
    <t>อยู่ระหว่างดำเนินการ</t>
  </si>
  <si>
    <t>เริ่ม 20 พ.ย.60
สิ้นสุด 18 มี.ค.61</t>
  </si>
  <si>
    <t>รอลงนาม</t>
  </si>
  <si>
    <t>เริ่ม 20 พ.ย.60
สิ้นสุด 18 พ.ค.61</t>
  </si>
  <si>
    <t>เริ่ม 13 ต.ค.60
สิ้นสุด 10 ม.ค.61</t>
  </si>
  <si>
    <t>โครงการส่งเสริมกิจกรรมการท่องเที่ยวสินค้าและบริการด้านการท่องเที่ยวให้มีความหลากหลาย (รวม 13 ล้านบาท)</t>
  </si>
  <si>
    <t xml:space="preserve"> - ค่าจ้างเหมาจัดกิจกรรมแข่งขันวิ่งมินิมาราธอนเพื่อส่งเสริมการท่องเที่ยว (Pattaya Night Run) </t>
  </si>
  <si>
    <t xml:space="preserve"> - ค่าจ้างเหมาจัดมหกรรมมหัศจรรย์อาหารทะเล</t>
  </si>
  <si>
    <t xml:space="preserve"> - ค่าจ้างเหมาจัดกิจกรรมปั่นปันรักที่สวนป่าสิริเจริญวรรษ อันเนื่องมาจากพระราชดำริ</t>
  </si>
  <si>
    <t xml:space="preserve"> - ค่าจ้างเหมาจัดทำสื่อประชาสัมพันธ์การท่องเที่ยวของจังหวัดชลบุรี โดยผลิตคู่มือในรูปแบบเล่มและวิดีทัศน์ในรูปแบบ DVD</t>
  </si>
  <si>
    <t xml:space="preserve"> - ค่าจ้างเหมาจัดเทศกาลแห่โคม ชมพระฉาย สืบสายศิลป์ ถิ่นหนองจับเต่า เขาชีจรรย์ </t>
  </si>
  <si>
    <t>งบดำเนินงาน</t>
  </si>
  <si>
    <t>งบดำเนินงาน
(ทำสัญญาแล้ว)</t>
  </si>
  <si>
    <t>รวม</t>
  </si>
  <si>
    <t>โครงการตามแผนปฏิบัติราชการประจำปีงบประมาณ พ.ศ.2561 ของจังหวัดชลบุรี</t>
  </si>
  <si>
    <t>แขวงทางหลวงชนบทชลบุรี</t>
  </si>
  <si>
    <t>สนง.การท่องเที่ยวและกีฬาจังหวัดชลบุรี</t>
  </si>
  <si>
    <t>สำนักบริหารพื้นที่อนุรักษ์ที่ 2 (ศรีราชา)</t>
  </si>
  <si>
    <t>เริ่ม 30 พ.ย.60
สิ้นสุด 27 ก.ค.61</t>
  </si>
  <si>
    <t>เริ่ม 29 พ.ย.60
สิ้นสุด 26 ก.ค.61</t>
  </si>
  <si>
    <t>พัสดุ แข 086-608-4510</t>
  </si>
  <si>
    <t>เริ่ม 22 พ.ย.60
สิ้นสุด 25 พ.ค.61</t>
  </si>
  <si>
    <t>เริ่ม 22 พ.ย.60
สิ้นสุด 22 มี.ค.61</t>
  </si>
  <si>
    <t>จุฬารัตน์ 089-541-5025</t>
  </si>
  <si>
    <t>ฝ้าย 211805</t>
  </si>
  <si>
    <t>เริ่ม 30 พ.ย.60
สิ้นสุด 30 มี.ค.60</t>
  </si>
  <si>
    <t>เริ่ม 14 ธ.ค.60
สิ้นสุด 12 เม.ย.61</t>
  </si>
  <si>
    <t>เริ่ม 30 พ.ย. 60 สิ่นสุด 30 มี.ค.61</t>
  </si>
  <si>
    <t>เริ่ม 21 ธ.ค. 60
สิ้นสุด 19 มี.ค.61</t>
  </si>
  <si>
    <t>พิจารณาผล</t>
  </si>
  <si>
    <t>เครื่องผสมขี้เลื้อยเพาะเห็ด</t>
  </si>
  <si>
    <t>เตานึ่งก้องเห็ด</t>
  </si>
  <si>
    <t>เครื่องอัดก้อนเห็ด 4 กระบอก</t>
  </si>
  <si>
    <t>ถังแก๊ส ขนาด 48 กิโลกรัม</t>
  </si>
  <si>
    <t>ชุดอุปกรณ์โรงบ่มเห็ดและเปิดดอก</t>
  </si>
  <si>
    <t>ก่อสร้างโรงเรือนเพาเห็ด อำเภอเมือง จังหวัดชลบุรี</t>
  </si>
  <si>
    <t>ก่อสร้างโรงเรือนบ่มเห็ดและเปิดดอก อำเภอเมือง จังหวัดชลบุรี</t>
  </si>
  <si>
    <t>โครงการส่งเสริมการทำกิจกรรมการเกษตรตามหลักปรัชญาเศรษฐกิจพอเพียง (2,844,700)</t>
  </si>
  <si>
    <t>ประกาศผู้ชนะ 
รออุทธรณ์</t>
  </si>
  <si>
    <t>เริ่ม 29 ธ.ค.60
สิ้นสุด 24 ธ.ค.61</t>
  </si>
  <si>
    <t>รอหนังสือนุมัติจากเจ้าท่า</t>
  </si>
  <si>
    <t>จัดทำราคากลางรอบที่ 2 ประกาศแล้วไม่มีคนยื่น</t>
  </si>
  <si>
    <t>ก่อสร้างทุ่นผูกเรือบรรทุกสินค้าภายในประเทศ (เรือโป๊ะ) หมายเลข 16</t>
  </si>
  <si>
    <t>ก่อสร้างทุ่นผูกเรือบรรทุกสินค้าภายในประเทศ (เรือโป๊ะ) หมายเลข 21</t>
  </si>
  <si>
    <t>เริ่มต้น 15 ม.ค.61 สิ้นสุด 1 มี.ค.61</t>
  </si>
  <si>
    <t>เริ่มต้น 8 ม.ค.61 สิ้นสุด 8 พ.ค.61</t>
  </si>
  <si>
    <t>เริ่ม 27 ธ.ค.60
สิ้นสุด 23 ส.ค.61</t>
  </si>
  <si>
    <t>จัดทำราคากลาง (ทำกับการไฟฟ้าเจ้าเดียว)</t>
  </si>
  <si>
    <t xml:space="preserve">ประกาศรอบที่ 2 </t>
  </si>
  <si>
    <t>ช</t>
  </si>
  <si>
    <t>งบดำเนินงาน
(จัดทำราคากลาง)</t>
  </si>
  <si>
    <t xml:space="preserve"> โครงการขยายเขตไฟฟ้าและปักเสาพาดสายพร้อมติดตั้งหม้อแปลง บริเวณถนนเอกชัย 1 , เอกชัย 2 เทศบาลตำบลเกาะสีชัง</t>
  </si>
  <si>
    <t>จังหวัดชลบุรี ( ณ วันที่ 29 ม.ค.61)</t>
  </si>
  <si>
    <t>เริ่ม 23 ม.ค.61
สิ้นสุด 23 เม.ย.61</t>
  </si>
  <si>
    <t>เริ่มต้น 29 ธ.ค.60
สิ้นสุด 25 เม.ย.61</t>
  </si>
  <si>
    <t>เริ่มต้น 18 ม.ค.61
สิ้นสุด 17 เม.ย.61</t>
  </si>
  <si>
    <t>เริ่มต้น 26 ม.ค.61
สิ้นสุด 27 พ.ย.61</t>
  </si>
  <si>
    <t>รอลงนาม
(รอ 7 วัน ทำสัญญา)</t>
  </si>
  <si>
    <t>po</t>
  </si>
  <si>
    <t xml:space="preserve">                    </t>
  </si>
  <si>
    <t>ประกาศจัดซื้อจัดจ้าง</t>
  </si>
  <si>
    <t>เริ่ม 1 ก.พ.61
สิ่งสุด 3 ส.ค.61</t>
  </si>
  <si>
    <t>เริ่ม 9 ก.พ.61 สิ้นสุด 5 ธ.ค.61</t>
  </si>
  <si>
    <t>ก่อสร้างบ้านพักเจ้าหน้าที่คอนกรีตเสริมเหล็กฯ</t>
  </si>
  <si>
    <t>ก่อสร้างประตู เปิด-ปิด โครงการ</t>
  </si>
  <si>
    <t>ปรับปรุงอาคารคอนกรีตเสริมเหล็ก กว้าง 10 เมตร ยาว 30 เมตร</t>
  </si>
  <si>
    <t>ก่อสร้างบ้านพักพนักงานคอนกรีตเสริมเหล็ก 1 แห่ง</t>
  </si>
  <si>
    <t>เริ่ม 20 พ.ย.60
สิ้นสุด 18 พ.ค.62</t>
  </si>
  <si>
    <t>เริ่ม 20 พ.ย.60
สิ้นสุด 18 พ.ค.63</t>
  </si>
  <si>
    <t>เริ่ม 20 พ.ย.60
สิ้นสุด 18 พ.ค.64</t>
  </si>
  <si>
    <t>เริ่มต้น 1 ก.พ.61
สิ้นสุด 31 พ.ค.61</t>
  </si>
  <si>
    <t>เริ่มต้น 24 ก.พ.61 สิ้นสุด 24 ก.พ.62</t>
  </si>
  <si>
    <t>เริ่ม 20 พ.ย.60
สิ้นสุด 17 พ.ค.61</t>
  </si>
  <si>
    <t>เริ่ม 20 พ.ย.60
สิ้นสุด 17 พ.ค.62</t>
  </si>
  <si>
    <t>ทำสัญญาแล้ว
รอทำ PO</t>
  </si>
  <si>
    <t xml:space="preserve">ทำสัญญาแล้ว
</t>
  </si>
  <si>
    <t>อยู่ระหว่างดำเนินงาน</t>
  </si>
  <si>
    <t>เริ่ม
สิ้นสุด</t>
  </si>
  <si>
    <t>เริ่ม  15 มี.ค.61
สิ้นสุด 9 มี.ค.62</t>
  </si>
  <si>
    <t>จังหวัดชลบุรี ( ณ วันที่ 28 มีนาคม 2561)</t>
  </si>
  <si>
    <t>เรีม 30 มี.ค.61 
สิ้นสุด 26 ก.ค.61</t>
  </si>
  <si>
    <t>โครงการเงินเหลือจ่าย</t>
  </si>
  <si>
    <t xml:space="preserve">โครงการจัดกิจกรรมเทศกาลแขวนโคมชมจันทร์ ณ ตลาดจีนชากแง้ว 
</t>
  </si>
  <si>
    <t xml:space="preserve">โครงการประชาสัมพันธ์การท่องเที่ยวจังหวัดชลบุรีผ่านสื่อภาพยนตร์ (หนังสั้น) 
</t>
  </si>
  <si>
    <t>โครงการเพิ่มประสิทธิภาพการผลิตมันสำปะหลัง</t>
  </si>
  <si>
    <t xml:space="preserve">โครงการเพิ่มประสิทธิภาพการผลิตไม้ผล
</t>
  </si>
  <si>
    <t xml:space="preserve">โครงการพัฒนาโครงสร้างพื้นฐานเพื่อรองรับการขยายตัวของชุมชนเมือง
</t>
  </si>
  <si>
    <t xml:space="preserve">โครงการ ก่อสร้างถนน คสล. สายโรงยาเก่า ม.7 ต.บ้านเซิด อ.พนัสนิคม
</t>
  </si>
  <si>
    <t xml:space="preserve">โครงการติดตั้งโคมไฟถนนระบบพลังงานแสงอาทิตย์อำเภอเกาะจันทร์
</t>
  </si>
  <si>
    <t xml:space="preserve">โครงการ ก่อสร้างถนน คสล. สายบ้านเนินมะขาม ม.2 ต.เกาะลอย อ.พานทอง
</t>
  </si>
  <si>
    <t xml:space="preserve">โครงการ ก่อสร้างถนน คสล. สายบ้านหนองเหียง ม.8 ต.หนองขยาด อ.พนัสนิคม
</t>
  </si>
  <si>
    <t xml:space="preserve">โครงการก่อสร้างถนน คสล. บริเวณถนนสายคลองพลู - อ่างแก้ว ม.1 ต.คลองพลู อ.หนองใหญ่
</t>
  </si>
  <si>
    <t>สนง.ท่องเที่ยวและกีฬาจังหวัดชลบุรี</t>
  </si>
  <si>
    <t>เริ่ม 29 มี.ค.61 
สิ้นสุด 26 มิ.ย.61</t>
  </si>
  <si>
    <t>เริ่ม 29 มี.ค.61 
สิ้นสุด 28 มิ.ย.61</t>
  </si>
  <si>
    <t>เริ่ม 30 ม.ค.61 
สิ้นสุด 30 มี.ค 61</t>
  </si>
  <si>
    <t>เริ่ม 28 มี.ค.61
สิ้นสุด 28 พ.ค.61</t>
  </si>
  <si>
    <t>เริ่ม 27 ก.พ.61
สิ้นสุด 26 มิ.ย.61</t>
  </si>
  <si>
    <t>เริ่ม 17 พ.ย.60
สิ้นสุด 1 ม.ค.61</t>
  </si>
  <si>
    <t>เริ่ม 5 มี.ค.61
สิ้นสุด 2 มิ.ย.61</t>
  </si>
  <si>
    <t>เริ่ม 26 ม.ค.61
สิ้นสุด 28 ก.พ.62</t>
  </si>
  <si>
    <t>เริ่ม 22 พ.ย.60
สิ้นสุด 4 ก.ค.61</t>
  </si>
  <si>
    <t>เริ่ม 21 ธ.ค. 60
สิ้นสุด 19 มิ.ย.61</t>
  </si>
  <si>
    <t>เริ่ม 22 พ.ค.61 สิ้นสุด 1 ก.ค.61</t>
  </si>
  <si>
    <t xml:space="preserve">โครงการก่อสร้างท่อระบายน้ำสายสำนักตะแบก ม.1 ต.โป่ง อ.บางละมุง
</t>
  </si>
  <si>
    <t>รายการ งบลงทุน : จัดทำแหล่งนำสำหรับสัตวป่าขนาด 2,500 ลบ.ม. จำนวน 4 แห่ง</t>
  </si>
  <si>
    <t xml:space="preserve">รายการ งบลงทุน : จัดทำฝายแบบถาวร จำนวน 25 แห่ง </t>
  </si>
  <si>
    <t>รายการ งบลงทุน : จัดทำโป่ง จำนวน 80 แห่ง</t>
  </si>
  <si>
    <t>รายการ งบลงทุน :  ปลูกพืชอาหารสัตว์ จำนวน 200 ไร่</t>
  </si>
  <si>
    <t>เริ่ม 15 มิ.ย.61
สิ้นสุด 30 ธ.ค.61</t>
  </si>
  <si>
    <t>เริ่ม 31 พ.ค.61
สิ้นสุด 29 ส.ค.61</t>
  </si>
  <si>
    <t>ก่อสร้างโรงเรือนเพาะเห็ด อำเภอเมือง จังหวัดชลบุรี</t>
  </si>
  <si>
    <t>แต่งตั้งคณะกรรมการราคมกลาง</t>
  </si>
  <si>
    <t>รอหนังสืออนุมัติพื้นที่จากรม</t>
  </si>
  <si>
    <t>เรีม 23 พ.ค.61 สิ้นสุด 18 ธ.ค.61</t>
  </si>
  <si>
    <t>เริ่ม 23 พ.ค.61 สิ้นสุด 29 พ.ย.61</t>
  </si>
  <si>
    <t>จังหวัดชลบุรี ( ณ วันที่ 29 มิ.ย.  2561)</t>
  </si>
  <si>
    <t>เริ่ม 20 มิ.ย.61  สิ้นสุด 18 ต.ค.61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</si>
</sst>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000_-;\-* #,##0.0000_-;_-* &quot;-&quot;??_-;_-@_-"/>
    <numFmt numFmtId="190" formatCode="_-* #,##0.00000_-;\-* #,##0.00000_-;_-* &quot;-&quot;??_-;_-@_-"/>
  </numFmts>
  <fonts count="13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TH SarabunIT๙"/>
      <family val="2"/>
    </font>
    <font>
      <sz val="10"/>
      <name val="Arial"/>
      <family val="2"/>
    </font>
    <font>
      <b/>
      <sz val="14"/>
      <name val="TH SarabunIT๙"/>
      <family val="2"/>
    </font>
    <font>
      <sz val="14"/>
      <color rgb="FFFF0000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/>
    <xf numFmtId="3" fontId="5" fillId="0" borderId="2" xfId="0" applyNumberFormat="1" applyFont="1" applyFill="1" applyBorder="1"/>
    <xf numFmtId="0" fontId="3" fillId="0" borderId="0" xfId="0" applyFont="1"/>
    <xf numFmtId="0" fontId="5" fillId="0" borderId="0" xfId="0" applyFont="1" applyFill="1"/>
    <xf numFmtId="4" fontId="5" fillId="0" borderId="0" xfId="0" applyNumberFormat="1" applyFont="1" applyFill="1"/>
    <xf numFmtId="0" fontId="5" fillId="0" borderId="0" xfId="0" applyFont="1" applyFill="1" applyAlignment="1">
      <alignment vertical="top" wrapText="1"/>
    </xf>
    <xf numFmtId="3" fontId="6" fillId="0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3" fontId="9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187" fontId="6" fillId="0" borderId="2" xfId="4" applyNumberFormat="1" applyFont="1" applyFill="1" applyBorder="1" applyAlignment="1">
      <alignment vertical="top"/>
    </xf>
    <xf numFmtId="187" fontId="6" fillId="0" borderId="2" xfId="0" applyNumberFormat="1" applyFont="1" applyFill="1" applyBorder="1" applyAlignment="1">
      <alignment vertical="top"/>
    </xf>
    <xf numFmtId="3" fontId="5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/>
    </xf>
    <xf numFmtId="43" fontId="6" fillId="0" borderId="2" xfId="4" applyNumberFormat="1" applyFont="1" applyFill="1" applyBorder="1" applyAlignment="1">
      <alignment vertical="top"/>
    </xf>
    <xf numFmtId="43" fontId="6" fillId="0" borderId="2" xfId="4" applyFont="1" applyFill="1" applyBorder="1" applyAlignment="1">
      <alignment vertical="top"/>
    </xf>
    <xf numFmtId="0" fontId="3" fillId="2" borderId="0" xfId="0" applyFont="1" applyFill="1"/>
    <xf numFmtId="3" fontId="5" fillId="0" borderId="0" xfId="0" applyNumberFormat="1" applyFont="1" applyFill="1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/>
    <xf numFmtId="0" fontId="3" fillId="0" borderId="0" xfId="0" applyFont="1" applyFill="1"/>
    <xf numFmtId="0" fontId="6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left" vertical="top" wrapText="1"/>
    </xf>
    <xf numFmtId="3" fontId="9" fillId="2" borderId="2" xfId="0" applyNumberFormat="1" applyFont="1" applyFill="1" applyBorder="1" applyAlignment="1">
      <alignment vertical="top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vertical="top"/>
    </xf>
    <xf numFmtId="187" fontId="6" fillId="2" borderId="2" xfId="4" applyNumberFormat="1" applyFont="1" applyFill="1" applyBorder="1" applyAlignment="1">
      <alignment vertical="top"/>
    </xf>
    <xf numFmtId="4" fontId="6" fillId="2" borderId="2" xfId="0" applyNumberFormat="1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vertical="top" wrapText="1"/>
    </xf>
    <xf numFmtId="187" fontId="2" fillId="0" borderId="2" xfId="4" applyNumberFormat="1" applyFont="1" applyFill="1" applyBorder="1" applyAlignment="1">
      <alignment horizontal="center" vertical="top" wrapText="1"/>
    </xf>
    <xf numFmtId="187" fontId="5" fillId="0" borderId="2" xfId="4" applyNumberFormat="1" applyFont="1" applyFill="1" applyBorder="1" applyAlignment="1">
      <alignment vertical="top"/>
    </xf>
    <xf numFmtId="187" fontId="5" fillId="0" borderId="0" xfId="4" applyNumberFormat="1" applyFont="1" applyFill="1" applyAlignment="1">
      <alignment vertical="top"/>
    </xf>
    <xf numFmtId="43" fontId="5" fillId="0" borderId="0" xfId="0" applyNumberFormat="1" applyFont="1" applyFill="1"/>
    <xf numFmtId="187" fontId="3" fillId="0" borderId="0" xfId="0" applyNumberFormat="1" applyFont="1"/>
    <xf numFmtId="0" fontId="6" fillId="2" borderId="2" xfId="0" applyFont="1" applyFill="1" applyBorder="1" applyAlignment="1">
      <alignment horizontal="center" vertical="top" wrapText="1"/>
    </xf>
    <xf numFmtId="187" fontId="6" fillId="2" borderId="2" xfId="4" applyNumberFormat="1" applyFont="1" applyFill="1" applyBorder="1" applyAlignment="1">
      <alignment vertical="top" wrapText="1"/>
    </xf>
    <xf numFmtId="43" fontId="6" fillId="0" borderId="2" xfId="0" applyNumberFormat="1" applyFont="1" applyFill="1" applyBorder="1" applyAlignment="1">
      <alignment vertical="top"/>
    </xf>
    <xf numFmtId="187" fontId="6" fillId="0" borderId="2" xfId="4" applyNumberFormat="1" applyFont="1" applyFill="1" applyBorder="1" applyAlignment="1">
      <alignment vertical="top" wrapText="1"/>
    </xf>
    <xf numFmtId="3" fontId="3" fillId="0" borderId="0" xfId="0" applyNumberFormat="1" applyFont="1"/>
    <xf numFmtId="4" fontId="3" fillId="0" borderId="0" xfId="0" applyNumberFormat="1" applyFont="1"/>
    <xf numFmtId="0" fontId="3" fillId="5" borderId="0" xfId="0" applyFont="1" applyFill="1"/>
    <xf numFmtId="187" fontId="3" fillId="2" borderId="0" xfId="0" applyNumberFormat="1" applyFont="1" applyFill="1"/>
    <xf numFmtId="0" fontId="3" fillId="6" borderId="0" xfId="0" applyFont="1" applyFill="1"/>
    <xf numFmtId="4" fontId="6" fillId="2" borderId="2" xfId="0" applyNumberFormat="1" applyFont="1" applyFill="1" applyBorder="1" applyAlignment="1">
      <alignment vertical="top"/>
    </xf>
    <xf numFmtId="4" fontId="6" fillId="4" borderId="2" xfId="0" applyNumberFormat="1" applyFont="1" applyFill="1" applyBorder="1" applyAlignment="1">
      <alignment vertical="top"/>
    </xf>
    <xf numFmtId="189" fontId="6" fillId="0" borderId="2" xfId="4" applyNumberFormat="1" applyFont="1" applyFill="1" applyBorder="1" applyAlignment="1">
      <alignment vertical="top"/>
    </xf>
    <xf numFmtId="189" fontId="5" fillId="0" borderId="2" xfId="4" applyNumberFormat="1" applyFont="1" applyFill="1" applyBorder="1" applyAlignment="1">
      <alignment vertical="top"/>
    </xf>
    <xf numFmtId="190" fontId="5" fillId="0" borderId="2" xfId="4" applyNumberFormat="1" applyFont="1" applyFill="1" applyBorder="1" applyAlignment="1">
      <alignment vertical="top"/>
    </xf>
    <xf numFmtId="189" fontId="3" fillId="2" borderId="0" xfId="4" applyNumberFormat="1" applyFont="1" applyFill="1"/>
    <xf numFmtId="188" fontId="5" fillId="0" borderId="2" xfId="0" applyNumberFormat="1" applyFont="1" applyFill="1" applyBorder="1" applyAlignment="1">
      <alignment vertical="top"/>
    </xf>
    <xf numFmtId="4" fontId="6" fillId="0" borderId="2" xfId="0" applyNumberFormat="1" applyFont="1" applyFill="1" applyBorder="1" applyAlignment="1">
      <alignment vertical="top"/>
    </xf>
    <xf numFmtId="4" fontId="6" fillId="3" borderId="2" xfId="0" applyNumberFormat="1" applyFont="1" applyFill="1" applyBorder="1" applyAlignment="1">
      <alignment vertical="top"/>
    </xf>
    <xf numFmtId="4" fontId="6" fillId="4" borderId="2" xfId="4" applyNumberFormat="1" applyFont="1" applyFill="1" applyBorder="1" applyAlignment="1">
      <alignment vertical="top"/>
    </xf>
    <xf numFmtId="4" fontId="6" fillId="7" borderId="2" xfId="0" applyNumberFormat="1" applyFont="1" applyFill="1" applyBorder="1" applyAlignment="1">
      <alignment vertical="top"/>
    </xf>
    <xf numFmtId="4" fontId="5" fillId="0" borderId="0" xfId="0" applyNumberFormat="1" applyFont="1" applyFill="1" applyAlignment="1">
      <alignment vertical="top"/>
    </xf>
    <xf numFmtId="4" fontId="6" fillId="7" borderId="2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3" fontId="3" fillId="0" borderId="0" xfId="0" applyNumberFormat="1" applyFont="1"/>
    <xf numFmtId="43" fontId="3" fillId="6" borderId="0" xfId="0" applyNumberFormat="1" applyFont="1" applyFill="1"/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3" fillId="0" borderId="0" xfId="0" applyFont="1" applyFill="1" applyBorder="1"/>
    <xf numFmtId="187" fontId="9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/>
    <xf numFmtId="43" fontId="6" fillId="2" borderId="2" xfId="4" applyNumberFormat="1" applyFont="1" applyFill="1" applyBorder="1" applyAlignment="1">
      <alignment vertical="top"/>
    </xf>
    <xf numFmtId="189" fontId="6" fillId="2" borderId="2" xfId="4" applyNumberFormat="1" applyFont="1" applyFill="1" applyBorder="1" applyAlignment="1">
      <alignment vertical="top"/>
    </xf>
    <xf numFmtId="187" fontId="5" fillId="2" borderId="0" xfId="4" applyNumberFormat="1" applyFont="1" applyFill="1" applyAlignment="1">
      <alignment vertical="top"/>
    </xf>
    <xf numFmtId="0" fontId="11" fillId="2" borderId="2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vertical="top" wrapText="1"/>
    </xf>
    <xf numFmtId="3" fontId="9" fillId="2" borderId="0" xfId="0" applyNumberFormat="1" applyFont="1" applyFill="1" applyBorder="1" applyAlignment="1">
      <alignment vertical="top" wrapText="1"/>
    </xf>
    <xf numFmtId="43" fontId="5" fillId="0" borderId="0" xfId="4" applyNumberFormat="1" applyFont="1" applyFill="1" applyAlignment="1">
      <alignment vertical="top"/>
    </xf>
    <xf numFmtId="3" fontId="3" fillId="0" borderId="0" xfId="0" applyNumberFormat="1" applyFont="1" applyFill="1" applyBorder="1"/>
    <xf numFmtId="43" fontId="5" fillId="0" borderId="0" xfId="4" applyNumberFormat="1" applyFont="1" applyFill="1" applyAlignment="1">
      <alignment horizontal="left" vertical="top"/>
    </xf>
    <xf numFmtId="4" fontId="6" fillId="0" borderId="2" xfId="4" applyNumberFormat="1" applyFont="1" applyFill="1" applyBorder="1" applyAlignment="1">
      <alignment vertical="top"/>
    </xf>
    <xf numFmtId="187" fontId="9" fillId="2" borderId="0" xfId="0" applyNumberFormat="1" applyFont="1" applyFill="1" applyBorder="1" applyAlignment="1">
      <alignment vertical="top" wrapText="1"/>
    </xf>
    <xf numFmtId="189" fontId="6" fillId="0" borderId="0" xfId="4" applyNumberFormat="1" applyFont="1" applyFill="1" applyBorder="1" applyAlignment="1">
      <alignment vertical="top"/>
    </xf>
    <xf numFmtId="187" fontId="5" fillId="0" borderId="0" xfId="4" applyNumberFormat="1" applyFont="1" applyAlignment="1">
      <alignment vertical="top"/>
    </xf>
    <xf numFmtId="0" fontId="12" fillId="2" borderId="0" xfId="0" applyFont="1" applyFill="1" applyBorder="1" applyAlignment="1">
      <alignment vertical="top" wrapText="1"/>
    </xf>
    <xf numFmtId="3" fontId="6" fillId="0" borderId="2" xfId="4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 wrapText="1"/>
    </xf>
    <xf numFmtId="15" fontId="5" fillId="0" borderId="0" xfId="0" applyNumberFormat="1" applyFont="1" applyFill="1" applyAlignment="1">
      <alignment horizontal="right" vertical="top" wrapText="1"/>
    </xf>
  </cellXfs>
  <cellStyles count="5">
    <cellStyle name="Comma" xfId="4" builtinId="3"/>
    <cellStyle name="Comma 2" xfId="2"/>
    <cellStyle name="Normal" xfId="0" builtinId="0"/>
    <cellStyle name="Normal 2" xfId="1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59;N\61-06-30\2561%20&#3648;&#3614;&#3636;&#3656;&#3617;&#3648;&#3605;&#3636;&#3617;\30.04.256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59;N\61-06-30\2561%20&#3648;&#3614;&#3636;&#3656;&#3617;&#3648;&#3605;&#3636;&#3617;\12.03.2561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%20&#3591;&#3634;&#3609;&#3627;&#3609;&#3657;&#3634;&#3592;&#3629;&#3607;&#3633;&#3657;&#3591;&#3627;&#3617;&#3604;\&#3649;&#3612;&#3609;&#3611;&#3637;%202561\3.&#3612;&#3621;&#3585;&#3634;&#3619;&#3648;&#3610;&#3636;&#3585;&#3592;&#3656;&#3634;&#3618;&#3611;&#3637;%202561\2561%20&#3648;&#3614;&#3636;&#3656;&#3617;&#3648;&#3605;&#3636;&#3617;\05.03.2561.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59;N\61-06-30\&#3591;&#3610;&#3592;&#3633;&#3591;&#3627;&#3623;&#3633;&#3604;%202561%20&#3648;&#3614;&#3636;&#3656;&#3617;&#3648;&#3605;&#3636;&#3617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/>
      <sheetData sheetId="1"/>
      <sheetData sheetId="2"/>
      <sheetData sheetId="3">
        <row r="29">
          <cell r="G29">
            <v>65565710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/>
      <sheetData sheetId="1"/>
      <sheetData sheetId="2"/>
      <sheetData sheetId="3">
        <row r="29">
          <cell r="J29">
            <v>38373100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/>
      <sheetData sheetId="1"/>
      <sheetData sheetId="2"/>
      <sheetData sheetId="3">
        <row r="31">
          <cell r="J31">
            <v>38323100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แบบ "/>
      <sheetName val="จังหวัดชลบุรี"/>
      <sheetName val="สรุปแบบ  (2)"/>
      <sheetName val="จังหวัดชลบุรี (2)"/>
      <sheetName val="จังหวัดชลบุรี (3)"/>
      <sheetName val="Sheet4"/>
    </sheetNames>
    <sheetDataSet>
      <sheetData sheetId="0">
        <row r="14">
          <cell r="P14">
            <v>3589160</v>
          </cell>
        </row>
      </sheetData>
      <sheetData sheetId="1"/>
      <sheetData sheetId="2"/>
      <sheetData sheetId="3">
        <row r="29">
          <cell r="G29">
            <v>3589160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F0"/>
  </sheetPr>
  <dimension ref="A1:T90"/>
  <sheetViews>
    <sheetView tabSelected="1" topLeftCell="B85" zoomScale="85" zoomScaleNormal="85" zoomScaleSheetLayoutView="85" workbookViewId="0">
      <selection activeCell="N89" sqref="N89"/>
    </sheetView>
  </sheetViews>
  <sheetFormatPr defaultRowHeight="20.25" x14ac:dyDescent="0.3"/>
  <cols>
    <col min="1" max="1" width="9.140625" style="7" hidden="1" customWidth="1"/>
    <col min="2" max="2" width="5.7109375" style="23" customWidth="1"/>
    <col min="3" max="3" width="34.85546875" style="8" customWidth="1"/>
    <col min="4" max="4" width="15.28515625" style="8" customWidth="1"/>
    <col min="5" max="5" width="16.85546875" style="8" hidden="1" customWidth="1"/>
    <col min="6" max="6" width="15" style="8" customWidth="1"/>
    <col min="7" max="7" width="15" style="23" customWidth="1"/>
    <col min="8" max="8" width="19" style="52" customWidth="1"/>
    <col min="9" max="9" width="14.42578125" style="52" hidden="1" customWidth="1"/>
    <col min="10" max="10" width="2.5703125" style="52" hidden="1" customWidth="1"/>
    <col min="11" max="11" width="9.28515625" style="8" customWidth="1"/>
    <col min="12" max="12" width="16.7109375" style="9" customWidth="1"/>
    <col min="13" max="13" width="17.28515625" style="75" customWidth="1"/>
    <col min="14" max="14" width="15.140625" style="10" customWidth="1"/>
    <col min="15" max="15" width="14.140625" style="38" customWidth="1"/>
    <col min="16" max="16" width="20.7109375" style="38" customWidth="1"/>
    <col min="17" max="17" width="36.85546875" style="38" customWidth="1"/>
    <col min="18" max="18" width="39" style="7" customWidth="1"/>
    <col min="19" max="16384" width="9.140625" style="7"/>
  </cols>
  <sheetData>
    <row r="1" spans="1:18" s="1" customFormat="1" ht="20.25" customHeight="1" x14ac:dyDescent="0.2">
      <c r="B1" s="104" t="s">
        <v>94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3"/>
      <c r="Q1" s="77"/>
    </row>
    <row r="2" spans="1:18" s="1" customFormat="1" ht="20.25" customHeight="1" x14ac:dyDescent="0.2">
      <c r="B2" s="105" t="s">
        <v>196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81"/>
      <c r="Q2" s="81"/>
    </row>
    <row r="3" spans="1:18" s="1" customFormat="1" ht="60.75" x14ac:dyDescent="0.2">
      <c r="B3" s="2" t="s">
        <v>1</v>
      </c>
      <c r="C3" s="3" t="s">
        <v>2</v>
      </c>
      <c r="D3" s="3" t="s">
        <v>3</v>
      </c>
      <c r="E3" s="3" t="s">
        <v>138</v>
      </c>
      <c r="F3" s="3" t="s">
        <v>4</v>
      </c>
      <c r="G3" s="3" t="s">
        <v>5</v>
      </c>
      <c r="H3" s="50" t="s">
        <v>6</v>
      </c>
      <c r="I3" s="50"/>
      <c r="J3" s="50"/>
      <c r="K3" s="3" t="s">
        <v>7</v>
      </c>
      <c r="L3" s="4" t="s">
        <v>8</v>
      </c>
      <c r="M3" s="4" t="s">
        <v>9</v>
      </c>
      <c r="N3" s="3" t="s">
        <v>10</v>
      </c>
      <c r="O3" s="36" t="s">
        <v>11</v>
      </c>
      <c r="P3" s="82"/>
      <c r="Q3" s="82"/>
      <c r="R3" s="1">
        <f>D4/100*5-D4</f>
        <v>-26172500</v>
      </c>
    </row>
    <row r="4" spans="1:18" s="1" customFormat="1" ht="56.25" x14ac:dyDescent="0.2">
      <c r="B4" s="12">
        <v>1</v>
      </c>
      <c r="C4" s="13" t="s">
        <v>13</v>
      </c>
      <c r="D4" s="14">
        <f>29000000-1450000</f>
        <v>27550000</v>
      </c>
      <c r="E4" s="14"/>
      <c r="F4" s="11">
        <v>27550000</v>
      </c>
      <c r="G4" s="11" t="s">
        <v>142</v>
      </c>
      <c r="H4" s="58">
        <v>6887500</v>
      </c>
      <c r="I4" s="58"/>
      <c r="J4" s="58"/>
      <c r="K4" s="15">
        <f>H4*100/D4</f>
        <v>25</v>
      </c>
      <c r="L4" s="11">
        <f>D4-H4</f>
        <v>20662500</v>
      </c>
      <c r="M4" s="15">
        <f>D4-F4</f>
        <v>0</v>
      </c>
      <c r="N4" s="16" t="s">
        <v>95</v>
      </c>
      <c r="O4" s="17" t="s">
        <v>156</v>
      </c>
      <c r="P4" s="83"/>
      <c r="Q4" s="86">
        <v>2755000</v>
      </c>
      <c r="R4" s="1" t="s">
        <v>100</v>
      </c>
    </row>
    <row r="5" spans="1:18" ht="37.5" x14ac:dyDescent="0.3">
      <c r="B5" s="21">
        <v>2</v>
      </c>
      <c r="C5" s="13" t="s">
        <v>14</v>
      </c>
      <c r="D5" s="14">
        <v>300000</v>
      </c>
      <c r="E5" s="14"/>
      <c r="F5" s="19"/>
      <c r="G5" s="26"/>
      <c r="H5" s="28">
        <v>300000</v>
      </c>
      <c r="I5" s="66">
        <f t="shared" ref="I5:I40" si="0">H5/1000000</f>
        <v>0.3</v>
      </c>
      <c r="K5" s="15">
        <f>H5*100/D5</f>
        <v>100</v>
      </c>
      <c r="L5" s="11">
        <f>D5-H5</f>
        <v>0</v>
      </c>
      <c r="M5" s="71"/>
      <c r="N5" s="20" t="s">
        <v>58</v>
      </c>
      <c r="O5" s="17" t="s">
        <v>76</v>
      </c>
      <c r="P5" s="83"/>
      <c r="Q5" s="98">
        <v>2000</v>
      </c>
    </row>
    <row r="6" spans="1:18" ht="37.5" x14ac:dyDescent="0.3">
      <c r="B6" s="21">
        <v>3</v>
      </c>
      <c r="C6" s="13" t="s">
        <v>15</v>
      </c>
      <c r="D6" s="14">
        <v>100000</v>
      </c>
      <c r="E6" s="14"/>
      <c r="F6" s="18"/>
      <c r="G6" s="22"/>
      <c r="H6" s="28">
        <v>85800</v>
      </c>
      <c r="I6" s="66">
        <f t="shared" si="0"/>
        <v>8.5800000000000001E-2</v>
      </c>
      <c r="K6" s="15">
        <f>H6*100/D6</f>
        <v>85.8</v>
      </c>
      <c r="L6" s="11">
        <f>D6-H6</f>
        <v>14200</v>
      </c>
      <c r="M6" s="71"/>
      <c r="N6" s="16" t="s">
        <v>58</v>
      </c>
      <c r="O6" s="17" t="s">
        <v>76</v>
      </c>
      <c r="P6" s="83"/>
      <c r="Q6" s="84">
        <v>84800</v>
      </c>
      <c r="R6" s="54">
        <f>H6+H8+H16+H18</f>
        <v>2969483.5</v>
      </c>
    </row>
    <row r="7" spans="1:18" ht="56.25" x14ac:dyDescent="0.3">
      <c r="B7" s="12">
        <v>4</v>
      </c>
      <c r="C7" s="13" t="s">
        <v>117</v>
      </c>
      <c r="D7" s="14"/>
      <c r="E7" s="14"/>
      <c r="F7" s="18"/>
      <c r="G7" s="22"/>
      <c r="H7" s="28"/>
      <c r="I7" s="66">
        <f t="shared" si="0"/>
        <v>0</v>
      </c>
      <c r="J7" s="66">
        <v>0</v>
      </c>
      <c r="K7" s="15"/>
      <c r="L7" s="11"/>
      <c r="M7" s="71"/>
      <c r="N7" s="16"/>
      <c r="O7" s="17"/>
      <c r="P7" s="83"/>
      <c r="Q7" s="83"/>
    </row>
    <row r="8" spans="1:18" ht="37.5" x14ac:dyDescent="0.3">
      <c r="B8" s="21"/>
      <c r="C8" s="13" t="s">
        <v>91</v>
      </c>
      <c r="D8" s="14">
        <v>1614200</v>
      </c>
      <c r="E8" s="14"/>
      <c r="F8" s="19"/>
      <c r="G8" s="22"/>
      <c r="H8" s="28">
        <v>1464192.5</v>
      </c>
      <c r="I8" s="66">
        <f t="shared" si="0"/>
        <v>1.4641925</v>
      </c>
      <c r="K8" s="15">
        <f t="shared" ref="K8:K19" si="1">H8*100/D8</f>
        <v>90.707006566720352</v>
      </c>
      <c r="L8" s="11">
        <f t="shared" ref="L8:L19" si="2">D8-H8</f>
        <v>150007.5</v>
      </c>
      <c r="M8" s="71"/>
      <c r="N8" s="16" t="s">
        <v>58</v>
      </c>
      <c r="O8" s="17" t="s">
        <v>80</v>
      </c>
      <c r="P8" s="83"/>
      <c r="Q8" s="84">
        <v>713852.5</v>
      </c>
    </row>
    <row r="9" spans="1:18" ht="37.5" x14ac:dyDescent="0.3">
      <c r="B9" s="21"/>
      <c r="C9" s="13" t="s">
        <v>110</v>
      </c>
      <c r="D9" s="14">
        <v>38000</v>
      </c>
      <c r="E9" s="14"/>
      <c r="F9" s="28">
        <v>36915</v>
      </c>
      <c r="G9" s="22"/>
      <c r="H9" s="28">
        <v>36915</v>
      </c>
      <c r="I9" s="66">
        <f t="shared" si="0"/>
        <v>3.6915000000000003E-2</v>
      </c>
      <c r="K9" s="15">
        <f t="shared" si="1"/>
        <v>97.14473684210526</v>
      </c>
      <c r="L9" s="11">
        <f t="shared" si="2"/>
        <v>1085</v>
      </c>
      <c r="M9" s="71">
        <v>1085</v>
      </c>
      <c r="N9" s="16" t="s">
        <v>58</v>
      </c>
      <c r="O9" s="17" t="s">
        <v>76</v>
      </c>
      <c r="P9" s="83"/>
      <c r="Q9" s="83">
        <v>36915</v>
      </c>
      <c r="R9" s="63"/>
    </row>
    <row r="10" spans="1:18" ht="37.5" x14ac:dyDescent="0.3">
      <c r="B10" s="21"/>
      <c r="C10" s="13" t="s">
        <v>111</v>
      </c>
      <c r="D10" s="14">
        <v>37500</v>
      </c>
      <c r="E10" s="14"/>
      <c r="F10" s="28">
        <v>34978.300000000003</v>
      </c>
      <c r="G10" s="22"/>
      <c r="H10" s="32">
        <v>34978.300000000003</v>
      </c>
      <c r="I10" s="66">
        <f t="shared" si="0"/>
        <v>3.4978300000000004E-2</v>
      </c>
      <c r="J10" s="66"/>
      <c r="K10" s="15">
        <f t="shared" si="1"/>
        <v>93.275466666666674</v>
      </c>
      <c r="L10" s="11">
        <f t="shared" si="2"/>
        <v>2521.6999999999971</v>
      </c>
      <c r="M10" s="71">
        <f>D10-F10</f>
        <v>2521.6999999999971</v>
      </c>
      <c r="N10" s="16" t="s">
        <v>58</v>
      </c>
      <c r="O10" s="17" t="s">
        <v>76</v>
      </c>
      <c r="P10" s="83"/>
      <c r="Q10" s="83">
        <v>34978.300000000003</v>
      </c>
      <c r="R10" s="63"/>
    </row>
    <row r="11" spans="1:18" ht="37.5" x14ac:dyDescent="0.3">
      <c r="B11" s="21"/>
      <c r="C11" s="13" t="s">
        <v>112</v>
      </c>
      <c r="D11" s="14">
        <v>52000</v>
      </c>
      <c r="E11" s="14"/>
      <c r="F11" s="28">
        <v>40125</v>
      </c>
      <c r="G11" s="22"/>
      <c r="H11" s="28">
        <v>40125</v>
      </c>
      <c r="I11" s="66">
        <f t="shared" si="0"/>
        <v>4.0125000000000001E-2</v>
      </c>
      <c r="J11" s="66"/>
      <c r="K11" s="15">
        <f t="shared" si="1"/>
        <v>77.163461538461533</v>
      </c>
      <c r="L11" s="11">
        <f t="shared" si="2"/>
        <v>11875</v>
      </c>
      <c r="M11" s="71">
        <v>11875</v>
      </c>
      <c r="N11" s="16" t="s">
        <v>58</v>
      </c>
      <c r="O11" s="17" t="s">
        <v>76</v>
      </c>
      <c r="P11" s="83"/>
      <c r="Q11" s="83">
        <v>40125</v>
      </c>
      <c r="R11" s="63"/>
    </row>
    <row r="12" spans="1:18" ht="37.5" x14ac:dyDescent="0.3">
      <c r="B12" s="21"/>
      <c r="C12" s="13" t="s">
        <v>113</v>
      </c>
      <c r="D12" s="14">
        <v>4200</v>
      </c>
      <c r="E12" s="14"/>
      <c r="F12" s="28">
        <v>4200</v>
      </c>
      <c r="G12" s="22"/>
      <c r="H12" s="28">
        <v>4200</v>
      </c>
      <c r="I12" s="66">
        <f t="shared" si="0"/>
        <v>4.1999999999999997E-3</v>
      </c>
      <c r="J12" s="66"/>
      <c r="K12" s="15">
        <f t="shared" si="1"/>
        <v>100</v>
      </c>
      <c r="L12" s="11">
        <f t="shared" si="2"/>
        <v>0</v>
      </c>
      <c r="M12" s="71">
        <v>0</v>
      </c>
      <c r="N12" s="16" t="s">
        <v>58</v>
      </c>
      <c r="O12" s="17" t="s">
        <v>76</v>
      </c>
      <c r="P12" s="83"/>
      <c r="Q12" s="83">
        <v>4200</v>
      </c>
      <c r="R12" s="61"/>
    </row>
    <row r="13" spans="1:18" ht="37.5" x14ac:dyDescent="0.3">
      <c r="A13" s="38"/>
      <c r="B13" s="21"/>
      <c r="C13" s="13" t="s">
        <v>114</v>
      </c>
      <c r="D13" s="14">
        <v>45700</v>
      </c>
      <c r="E13" s="14"/>
      <c r="F13" s="28">
        <v>35310</v>
      </c>
      <c r="G13" s="27"/>
      <c r="H13" s="28">
        <v>35310</v>
      </c>
      <c r="I13" s="66">
        <f t="shared" si="0"/>
        <v>3.5310000000000001E-2</v>
      </c>
      <c r="J13" s="66"/>
      <c r="K13" s="15">
        <f>H13*100/D13</f>
        <v>77.264770240700216</v>
      </c>
      <c r="L13" s="11">
        <f t="shared" si="2"/>
        <v>10390</v>
      </c>
      <c r="M13" s="71">
        <v>10390</v>
      </c>
      <c r="N13" s="16" t="s">
        <v>58</v>
      </c>
      <c r="O13" s="17" t="s">
        <v>76</v>
      </c>
      <c r="P13" s="83"/>
      <c r="Q13" s="83">
        <v>35310</v>
      </c>
      <c r="R13" s="63"/>
    </row>
    <row r="14" spans="1:18" ht="37.5" x14ac:dyDescent="0.3">
      <c r="B14" s="21"/>
      <c r="C14" s="13" t="s">
        <v>191</v>
      </c>
      <c r="D14" s="14">
        <v>813000</v>
      </c>
      <c r="E14" s="14"/>
      <c r="F14" s="28">
        <v>769000</v>
      </c>
      <c r="G14" s="27" t="s">
        <v>173</v>
      </c>
      <c r="H14" s="28"/>
      <c r="I14" s="66">
        <f t="shared" si="0"/>
        <v>0</v>
      </c>
      <c r="J14" s="66"/>
      <c r="K14" s="15">
        <f t="shared" si="1"/>
        <v>0</v>
      </c>
      <c r="L14" s="11">
        <f t="shared" si="2"/>
        <v>813000</v>
      </c>
      <c r="M14" s="71">
        <f>D14-F14</f>
        <v>44000</v>
      </c>
      <c r="N14" s="16" t="s">
        <v>58</v>
      </c>
      <c r="O14" s="17" t="s">
        <v>80</v>
      </c>
      <c r="P14" s="83"/>
      <c r="Q14" s="83"/>
      <c r="R14" s="61"/>
    </row>
    <row r="15" spans="1:18" ht="37.5" x14ac:dyDescent="0.3">
      <c r="B15" s="21"/>
      <c r="C15" s="13" t="s">
        <v>116</v>
      </c>
      <c r="D15" s="14">
        <v>240100</v>
      </c>
      <c r="E15" s="14"/>
      <c r="F15" s="28">
        <v>220000</v>
      </c>
      <c r="G15" s="27" t="s">
        <v>174</v>
      </c>
      <c r="H15" s="28"/>
      <c r="I15" s="66">
        <f t="shared" si="0"/>
        <v>0</v>
      </c>
      <c r="J15" s="66"/>
      <c r="K15" s="15">
        <f t="shared" si="1"/>
        <v>0</v>
      </c>
      <c r="L15" s="11">
        <f t="shared" si="2"/>
        <v>240100</v>
      </c>
      <c r="M15" s="71">
        <f>D15-F15</f>
        <v>20100</v>
      </c>
      <c r="N15" s="16" t="s">
        <v>58</v>
      </c>
      <c r="O15" s="17" t="s">
        <v>80</v>
      </c>
      <c r="P15" s="83"/>
      <c r="Q15" s="83"/>
      <c r="R15" s="61"/>
    </row>
    <row r="16" spans="1:18" ht="56.25" x14ac:dyDescent="0.3">
      <c r="B16" s="21">
        <v>5</v>
      </c>
      <c r="C16" s="13" t="s">
        <v>16</v>
      </c>
      <c r="D16" s="14">
        <v>200000</v>
      </c>
      <c r="E16" s="14"/>
      <c r="F16" s="18"/>
      <c r="G16" s="22"/>
      <c r="H16" s="28">
        <v>169491</v>
      </c>
      <c r="I16" s="66">
        <f t="shared" si="0"/>
        <v>0.169491</v>
      </c>
      <c r="J16" s="51"/>
      <c r="K16" s="15">
        <f t="shared" si="1"/>
        <v>84.745500000000007</v>
      </c>
      <c r="L16" s="11">
        <f t="shared" si="2"/>
        <v>30509</v>
      </c>
      <c r="M16" s="71"/>
      <c r="N16" s="16" t="s">
        <v>58</v>
      </c>
      <c r="O16" s="17" t="s">
        <v>76</v>
      </c>
      <c r="P16" s="83"/>
      <c r="Q16" s="83">
        <v>169491</v>
      </c>
    </row>
    <row r="17" spans="2:20" ht="37.5" x14ac:dyDescent="0.3">
      <c r="B17" s="21">
        <v>6</v>
      </c>
      <c r="C17" s="13" t="s">
        <v>17</v>
      </c>
      <c r="D17" s="14">
        <v>300000</v>
      </c>
      <c r="E17" s="14"/>
      <c r="F17" s="18"/>
      <c r="G17" s="22"/>
      <c r="H17" s="28">
        <v>150000</v>
      </c>
      <c r="I17" s="66">
        <f t="shared" si="0"/>
        <v>0.15</v>
      </c>
      <c r="J17" s="51"/>
      <c r="K17" s="15">
        <f t="shared" si="1"/>
        <v>50</v>
      </c>
      <c r="L17" s="11">
        <f t="shared" si="2"/>
        <v>150000</v>
      </c>
      <c r="M17" s="71"/>
      <c r="N17" s="16" t="s">
        <v>58</v>
      </c>
      <c r="O17" s="17" t="s">
        <v>80</v>
      </c>
      <c r="P17" s="83"/>
      <c r="Q17" s="84"/>
    </row>
    <row r="18" spans="2:20" ht="37.5" x14ac:dyDescent="0.3">
      <c r="B18" s="12">
        <v>7</v>
      </c>
      <c r="C18" s="13" t="s">
        <v>18</v>
      </c>
      <c r="D18" s="14">
        <v>1250000</v>
      </c>
      <c r="E18" s="14"/>
      <c r="F18" s="18"/>
      <c r="G18" s="22"/>
      <c r="H18" s="28">
        <v>1250000</v>
      </c>
      <c r="I18" s="66">
        <f t="shared" si="0"/>
        <v>1.25</v>
      </c>
      <c r="J18" s="51"/>
      <c r="K18" s="15">
        <f t="shared" si="1"/>
        <v>100</v>
      </c>
      <c r="L18" s="11">
        <f t="shared" si="2"/>
        <v>0</v>
      </c>
      <c r="M18" s="71"/>
      <c r="N18" s="16" t="s">
        <v>58</v>
      </c>
      <c r="O18" s="17" t="s">
        <v>80</v>
      </c>
      <c r="P18" s="83"/>
      <c r="Q18" s="84">
        <v>346710</v>
      </c>
      <c r="R18" s="34"/>
    </row>
    <row r="19" spans="2:20" ht="56.25" x14ac:dyDescent="0.3">
      <c r="B19" s="21">
        <v>8</v>
      </c>
      <c r="C19" s="13" t="s">
        <v>19</v>
      </c>
      <c r="D19" s="14">
        <v>200000</v>
      </c>
      <c r="E19" s="14"/>
      <c r="F19" s="18"/>
      <c r="G19" s="22"/>
      <c r="H19" s="28">
        <v>136270</v>
      </c>
      <c r="I19" s="66">
        <f t="shared" si="0"/>
        <v>0.13627</v>
      </c>
      <c r="J19" s="51"/>
      <c r="K19" s="15">
        <f t="shared" si="1"/>
        <v>68.135000000000005</v>
      </c>
      <c r="L19" s="11">
        <f t="shared" si="2"/>
        <v>63730</v>
      </c>
      <c r="M19" s="71"/>
      <c r="N19" s="16" t="s">
        <v>59</v>
      </c>
      <c r="O19" s="17" t="s">
        <v>80</v>
      </c>
      <c r="P19" s="83"/>
      <c r="Q19" s="83">
        <v>71610</v>
      </c>
      <c r="R19" s="63"/>
    </row>
    <row r="20" spans="2:20" ht="56.25" x14ac:dyDescent="0.3">
      <c r="B20" s="21">
        <v>9</v>
      </c>
      <c r="C20" s="13" t="s">
        <v>85</v>
      </c>
      <c r="D20" s="14"/>
      <c r="E20" s="14"/>
      <c r="F20" s="18"/>
      <c r="G20" s="22"/>
      <c r="H20" s="28" t="s">
        <v>12</v>
      </c>
      <c r="I20" s="66" t="e">
        <f t="shared" si="0"/>
        <v>#VALUE!</v>
      </c>
      <c r="J20" s="66">
        <v>0</v>
      </c>
      <c r="K20" s="15"/>
      <c r="L20" s="11"/>
      <c r="M20" s="71"/>
      <c r="N20" s="16"/>
      <c r="O20" s="17"/>
      <c r="P20" s="83"/>
      <c r="Q20" s="83"/>
    </row>
    <row r="21" spans="2:20" ht="55.5" customHeight="1" x14ac:dyDescent="0.3">
      <c r="B21" s="21"/>
      <c r="C21" s="13" t="s">
        <v>86</v>
      </c>
      <c r="D21" s="14">
        <v>3000000</v>
      </c>
      <c r="E21" s="14"/>
      <c r="F21" s="33">
        <v>2910000</v>
      </c>
      <c r="G21" s="27" t="s">
        <v>175</v>
      </c>
      <c r="H21" s="28">
        <v>2910000</v>
      </c>
      <c r="I21" s="66">
        <f t="shared" si="0"/>
        <v>2.91</v>
      </c>
      <c r="J21" s="66">
        <v>0</v>
      </c>
      <c r="K21" s="15">
        <f t="shared" ref="K21:K41" si="3">H21*100/D21</f>
        <v>97</v>
      </c>
      <c r="L21" s="11">
        <f t="shared" ref="L21:L41" si="4">D21-H21</f>
        <v>90000</v>
      </c>
      <c r="M21" s="71">
        <f>D21-F21</f>
        <v>90000</v>
      </c>
      <c r="N21" s="16" t="s">
        <v>96</v>
      </c>
      <c r="O21" s="17" t="s">
        <v>76</v>
      </c>
      <c r="P21" s="83"/>
      <c r="Q21" s="83">
        <v>9210000</v>
      </c>
    </row>
    <row r="22" spans="2:20" ht="58.5" customHeight="1" x14ac:dyDescent="0.3">
      <c r="B22" s="21"/>
      <c r="C22" s="13" t="s">
        <v>87</v>
      </c>
      <c r="D22" s="14">
        <v>3000000</v>
      </c>
      <c r="E22" s="14"/>
      <c r="F22" s="33">
        <v>2950000</v>
      </c>
      <c r="G22" s="27" t="s">
        <v>176</v>
      </c>
      <c r="H22" s="28">
        <v>2950000</v>
      </c>
      <c r="I22" s="66">
        <f t="shared" si="0"/>
        <v>2.95</v>
      </c>
      <c r="J22" s="66">
        <v>0</v>
      </c>
      <c r="K22" s="15">
        <f t="shared" si="3"/>
        <v>98.333333333333329</v>
      </c>
      <c r="L22" s="11">
        <f t="shared" si="4"/>
        <v>50000</v>
      </c>
      <c r="M22" s="71">
        <f>D22-F22</f>
        <v>50000</v>
      </c>
      <c r="N22" s="16" t="s">
        <v>96</v>
      </c>
      <c r="O22" s="17" t="s">
        <v>76</v>
      </c>
      <c r="P22" s="83"/>
      <c r="Q22" s="83"/>
    </row>
    <row r="23" spans="2:20" ht="62.25" customHeight="1" x14ac:dyDescent="0.3">
      <c r="B23" s="21"/>
      <c r="C23" s="13" t="s">
        <v>88</v>
      </c>
      <c r="D23" s="14">
        <v>3000000</v>
      </c>
      <c r="E23" s="14"/>
      <c r="F23" s="28">
        <v>2959620</v>
      </c>
      <c r="G23" s="27" t="s">
        <v>179</v>
      </c>
      <c r="H23" s="28"/>
      <c r="I23" s="66">
        <f t="shared" si="0"/>
        <v>0</v>
      </c>
      <c r="J23" s="66">
        <v>0</v>
      </c>
      <c r="K23" s="15">
        <f t="shared" si="3"/>
        <v>0</v>
      </c>
      <c r="L23" s="11">
        <f t="shared" si="4"/>
        <v>3000000</v>
      </c>
      <c r="M23" s="71">
        <f>D23-F23</f>
        <v>40380</v>
      </c>
      <c r="N23" s="16" t="s">
        <v>96</v>
      </c>
      <c r="O23" s="17" t="s">
        <v>91</v>
      </c>
      <c r="P23" s="83"/>
      <c r="Q23" s="83"/>
    </row>
    <row r="24" spans="2:20" ht="62.25" customHeight="1" x14ac:dyDescent="0.3">
      <c r="B24" s="21"/>
      <c r="C24" s="13" t="s">
        <v>89</v>
      </c>
      <c r="D24" s="14">
        <v>1000000</v>
      </c>
      <c r="E24" s="14"/>
      <c r="F24" s="28">
        <v>948000</v>
      </c>
      <c r="G24" s="27" t="s">
        <v>177</v>
      </c>
      <c r="H24" s="28">
        <v>237000</v>
      </c>
      <c r="I24" s="66">
        <f t="shared" si="0"/>
        <v>0.23699999999999999</v>
      </c>
      <c r="J24" s="66">
        <v>0</v>
      </c>
      <c r="K24" s="15">
        <f t="shared" si="3"/>
        <v>23.7</v>
      </c>
      <c r="L24" s="11">
        <f t="shared" si="4"/>
        <v>763000</v>
      </c>
      <c r="M24" s="71">
        <f>D24-F24</f>
        <v>52000</v>
      </c>
      <c r="N24" s="16" t="s">
        <v>96</v>
      </c>
      <c r="O24" s="17" t="s">
        <v>91</v>
      </c>
      <c r="P24" s="83"/>
      <c r="Q24" s="83">
        <v>237000</v>
      </c>
    </row>
    <row r="25" spans="2:20" ht="62.25" customHeight="1" x14ac:dyDescent="0.3">
      <c r="B25" s="21"/>
      <c r="C25" s="13" t="s">
        <v>90</v>
      </c>
      <c r="D25" s="14">
        <v>3000000</v>
      </c>
      <c r="E25" s="14">
        <v>2880000</v>
      </c>
      <c r="F25" s="28">
        <v>2880000</v>
      </c>
      <c r="G25" s="27" t="s">
        <v>178</v>
      </c>
      <c r="H25" s="28">
        <v>2880000</v>
      </c>
      <c r="I25" s="66">
        <f t="shared" si="0"/>
        <v>2.88</v>
      </c>
      <c r="J25" s="66"/>
      <c r="K25" s="15">
        <f t="shared" si="3"/>
        <v>96</v>
      </c>
      <c r="L25" s="11">
        <f t="shared" si="4"/>
        <v>120000</v>
      </c>
      <c r="M25" s="71">
        <f>D25-F25</f>
        <v>120000</v>
      </c>
      <c r="N25" s="16" t="s">
        <v>96</v>
      </c>
      <c r="O25" s="17" t="s">
        <v>76</v>
      </c>
      <c r="P25" s="83"/>
      <c r="Q25" s="83">
        <v>2880000</v>
      </c>
    </row>
    <row r="26" spans="2:20" ht="56.25" x14ac:dyDescent="0.3">
      <c r="B26" s="12">
        <v>10</v>
      </c>
      <c r="C26" s="13" t="s">
        <v>20</v>
      </c>
      <c r="D26" s="14">
        <f>4120000-D27-D28-D29-D30</f>
        <v>2500</v>
      </c>
      <c r="E26" s="14"/>
      <c r="F26" s="18"/>
      <c r="G26" s="22"/>
      <c r="H26" s="28"/>
      <c r="I26" s="66">
        <f t="shared" si="0"/>
        <v>0</v>
      </c>
      <c r="J26" s="66">
        <v>0</v>
      </c>
      <c r="K26" s="15">
        <f t="shared" si="3"/>
        <v>0</v>
      </c>
      <c r="L26" s="11">
        <f>D26-H26</f>
        <v>2500</v>
      </c>
      <c r="M26" s="71"/>
      <c r="N26" s="16" t="s">
        <v>97</v>
      </c>
      <c r="O26" s="17" t="s">
        <v>91</v>
      </c>
      <c r="P26" s="83"/>
      <c r="Q26" s="83"/>
      <c r="R26" s="7" t="s">
        <v>103</v>
      </c>
      <c r="T26" s="7">
        <v>210</v>
      </c>
    </row>
    <row r="27" spans="2:20" ht="56.25" x14ac:dyDescent="0.3">
      <c r="B27" s="12"/>
      <c r="C27" s="13" t="s">
        <v>185</v>
      </c>
      <c r="D27" s="14">
        <v>440000</v>
      </c>
      <c r="E27" s="14"/>
      <c r="F27" s="18"/>
      <c r="G27" s="22"/>
      <c r="H27" s="28"/>
      <c r="I27" s="66"/>
      <c r="J27" s="99"/>
      <c r="K27" s="15">
        <f t="shared" si="3"/>
        <v>0</v>
      </c>
      <c r="L27" s="11">
        <f>D27-H27</f>
        <v>440000</v>
      </c>
      <c r="M27" s="71"/>
      <c r="N27" s="16" t="s">
        <v>97</v>
      </c>
      <c r="O27" s="17" t="s">
        <v>192</v>
      </c>
      <c r="P27" s="83"/>
      <c r="Q27" s="92">
        <f ca="1">D27+D28+D29+Q:Q</f>
        <v>0</v>
      </c>
    </row>
    <row r="28" spans="2:20" ht="56.25" x14ac:dyDescent="0.3">
      <c r="B28" s="12"/>
      <c r="C28" s="13" t="s">
        <v>186</v>
      </c>
      <c r="D28" s="14">
        <v>2037500</v>
      </c>
      <c r="E28" s="14"/>
      <c r="F28" s="18"/>
      <c r="G28" s="22"/>
      <c r="H28" s="28"/>
      <c r="I28" s="66"/>
      <c r="J28" s="99"/>
      <c r="K28" s="15">
        <f t="shared" si="3"/>
        <v>0</v>
      </c>
      <c r="L28" s="11">
        <f t="shared" ref="L28:L30" si="5">D28-H28</f>
        <v>2037500</v>
      </c>
      <c r="M28" s="71"/>
      <c r="N28" s="16" t="s">
        <v>97</v>
      </c>
      <c r="O28" s="17" t="s">
        <v>77</v>
      </c>
      <c r="P28" s="83"/>
      <c r="Q28" s="83"/>
    </row>
    <row r="29" spans="2:20" ht="56.25" x14ac:dyDescent="0.3">
      <c r="B29" s="12"/>
      <c r="C29" s="13" t="s">
        <v>187</v>
      </c>
      <c r="D29" s="14">
        <v>640000</v>
      </c>
      <c r="E29" s="14"/>
      <c r="F29" s="18"/>
      <c r="G29" s="22"/>
      <c r="H29" s="28"/>
      <c r="I29" s="66"/>
      <c r="J29" s="99"/>
      <c r="K29" s="15">
        <f t="shared" si="3"/>
        <v>0</v>
      </c>
      <c r="L29" s="11">
        <f t="shared" si="5"/>
        <v>640000</v>
      </c>
      <c r="M29" s="71"/>
      <c r="N29" s="16" t="s">
        <v>97</v>
      </c>
      <c r="O29" s="17" t="s">
        <v>193</v>
      </c>
      <c r="P29" s="83"/>
      <c r="Q29" s="83"/>
    </row>
    <row r="30" spans="2:20" ht="56.25" x14ac:dyDescent="0.3">
      <c r="B30" s="12"/>
      <c r="C30" s="13" t="s">
        <v>188</v>
      </c>
      <c r="D30" s="14">
        <v>1000000</v>
      </c>
      <c r="E30" s="14"/>
      <c r="F30" s="18"/>
      <c r="G30" s="22"/>
      <c r="H30" s="28"/>
      <c r="I30" s="66"/>
      <c r="J30" s="99"/>
      <c r="K30" s="15">
        <f t="shared" si="3"/>
        <v>0</v>
      </c>
      <c r="L30" s="11">
        <f t="shared" si="5"/>
        <v>1000000</v>
      </c>
      <c r="M30" s="71"/>
      <c r="N30" s="16" t="s">
        <v>97</v>
      </c>
      <c r="O30" s="17" t="s">
        <v>193</v>
      </c>
      <c r="P30" s="83"/>
      <c r="Q30" s="83"/>
    </row>
    <row r="31" spans="2:20" ht="37.5" x14ac:dyDescent="0.3">
      <c r="B31" s="21">
        <v>11</v>
      </c>
      <c r="C31" s="13" t="s">
        <v>21</v>
      </c>
      <c r="D31" s="14">
        <v>100200</v>
      </c>
      <c r="E31" s="14">
        <v>60000</v>
      </c>
      <c r="F31" s="18"/>
      <c r="G31" s="22"/>
      <c r="H31" s="28">
        <v>91800</v>
      </c>
      <c r="I31" s="66">
        <f t="shared" si="0"/>
        <v>9.1800000000000007E-2</v>
      </c>
      <c r="K31" s="15">
        <f t="shared" si="3"/>
        <v>91.616766467065872</v>
      </c>
      <c r="L31" s="11">
        <f t="shared" si="4"/>
        <v>8400</v>
      </c>
      <c r="M31" s="71"/>
      <c r="N31" s="16" t="s">
        <v>60</v>
      </c>
      <c r="O31" s="17" t="s">
        <v>76</v>
      </c>
      <c r="P31" s="83"/>
      <c r="Q31" s="83">
        <v>91800</v>
      </c>
    </row>
    <row r="32" spans="2:20" ht="37.5" x14ac:dyDescent="0.3">
      <c r="B32" s="21">
        <v>12</v>
      </c>
      <c r="C32" s="13" t="s">
        <v>22</v>
      </c>
      <c r="D32" s="14">
        <v>242200</v>
      </c>
      <c r="E32" s="14"/>
      <c r="F32" s="18"/>
      <c r="G32" s="22"/>
      <c r="H32" s="28">
        <v>228750</v>
      </c>
      <c r="I32" s="66">
        <f t="shared" si="0"/>
        <v>0.22875000000000001</v>
      </c>
      <c r="K32" s="15">
        <f t="shared" si="3"/>
        <v>94.4467382328654</v>
      </c>
      <c r="L32" s="11">
        <f t="shared" si="4"/>
        <v>13450</v>
      </c>
      <c r="M32" s="71"/>
      <c r="N32" s="16" t="s">
        <v>60</v>
      </c>
      <c r="O32" s="17" t="s">
        <v>76</v>
      </c>
      <c r="P32" s="83"/>
      <c r="Q32" s="83">
        <v>228750</v>
      </c>
    </row>
    <row r="33" spans="2:18" ht="37.5" x14ac:dyDescent="0.3">
      <c r="B33" s="12">
        <v>13</v>
      </c>
      <c r="C33" s="13" t="s">
        <v>23</v>
      </c>
      <c r="D33" s="14">
        <v>865000</v>
      </c>
      <c r="E33" s="14"/>
      <c r="F33" s="18"/>
      <c r="G33" s="22"/>
      <c r="H33" s="28">
        <v>605900</v>
      </c>
      <c r="I33" s="66">
        <f t="shared" si="0"/>
        <v>0.60589999999999999</v>
      </c>
      <c r="K33" s="15">
        <f t="shared" si="3"/>
        <v>70.04624277456648</v>
      </c>
      <c r="L33" s="11">
        <f t="shared" si="4"/>
        <v>259100</v>
      </c>
      <c r="M33" s="71"/>
      <c r="N33" s="16" t="s">
        <v>61</v>
      </c>
      <c r="O33" s="17" t="s">
        <v>80</v>
      </c>
      <c r="P33" s="83"/>
      <c r="Q33" s="83">
        <v>85000</v>
      </c>
    </row>
    <row r="34" spans="2:18" ht="37.5" x14ac:dyDescent="0.3">
      <c r="B34" s="21">
        <v>14</v>
      </c>
      <c r="C34" s="13" t="s">
        <v>24</v>
      </c>
      <c r="D34" s="14">
        <f>6500000-315337</f>
        <v>6184663</v>
      </c>
      <c r="E34" s="14"/>
      <c r="F34" s="18"/>
      <c r="G34" s="22"/>
      <c r="H34" s="28">
        <v>6056620</v>
      </c>
      <c r="I34" s="66">
        <f t="shared" si="0"/>
        <v>6.0566199999999997</v>
      </c>
      <c r="K34" s="15">
        <f t="shared" si="3"/>
        <v>97.92966892456387</v>
      </c>
      <c r="L34" s="11">
        <f t="shared" si="4"/>
        <v>128043</v>
      </c>
      <c r="M34" s="71"/>
      <c r="N34" s="16" t="s">
        <v>62</v>
      </c>
      <c r="O34" s="17" t="s">
        <v>76</v>
      </c>
      <c r="P34" s="83"/>
      <c r="Q34" s="83">
        <v>4688410</v>
      </c>
      <c r="R34" s="63"/>
    </row>
    <row r="35" spans="2:18" ht="56.25" x14ac:dyDescent="0.3">
      <c r="B35" s="21">
        <v>15</v>
      </c>
      <c r="C35" s="13" t="s">
        <v>25</v>
      </c>
      <c r="D35" s="14">
        <f>21560000-1686000</f>
        <v>19874000</v>
      </c>
      <c r="E35" s="14"/>
      <c r="F35" s="28">
        <v>19874000</v>
      </c>
      <c r="G35" s="27" t="s">
        <v>119</v>
      </c>
      <c r="H35" s="28"/>
      <c r="I35" s="66">
        <f t="shared" si="0"/>
        <v>0</v>
      </c>
      <c r="J35" s="66">
        <v>0</v>
      </c>
      <c r="K35" s="15">
        <f>H35*100/D35</f>
        <v>0</v>
      </c>
      <c r="L35" s="11">
        <f t="shared" si="4"/>
        <v>19874000</v>
      </c>
      <c r="M35" s="71">
        <f>D35-F35</f>
        <v>0</v>
      </c>
      <c r="N35" s="16" t="s">
        <v>63</v>
      </c>
      <c r="O35" s="17" t="s">
        <v>79</v>
      </c>
      <c r="P35" s="83"/>
      <c r="Q35" s="83"/>
      <c r="R35" s="34"/>
    </row>
    <row r="36" spans="2:18" ht="75" x14ac:dyDescent="0.3">
      <c r="B36" s="12">
        <v>16</v>
      </c>
      <c r="C36" s="13" t="s">
        <v>26</v>
      </c>
      <c r="D36" s="14">
        <v>6500000</v>
      </c>
      <c r="E36" s="14"/>
      <c r="F36" s="28">
        <v>6500000</v>
      </c>
      <c r="G36" s="27" t="s">
        <v>158</v>
      </c>
      <c r="H36" s="28">
        <v>1300000</v>
      </c>
      <c r="I36" s="66">
        <f t="shared" si="0"/>
        <v>1.3</v>
      </c>
      <c r="J36" s="66">
        <v>0</v>
      </c>
      <c r="K36" s="15">
        <f t="shared" si="3"/>
        <v>20</v>
      </c>
      <c r="L36" s="11">
        <f t="shared" si="4"/>
        <v>5200000</v>
      </c>
      <c r="M36" s="71">
        <v>0</v>
      </c>
      <c r="N36" s="16" t="s">
        <v>63</v>
      </c>
      <c r="O36" s="17" t="s">
        <v>80</v>
      </c>
      <c r="P36" s="83"/>
      <c r="Q36" s="83"/>
    </row>
    <row r="37" spans="2:18" ht="37.5" x14ac:dyDescent="0.3">
      <c r="B37" s="21">
        <v>17</v>
      </c>
      <c r="C37" s="13" t="s">
        <v>27</v>
      </c>
      <c r="D37" s="14">
        <v>2241200</v>
      </c>
      <c r="E37" s="14"/>
      <c r="F37" s="18"/>
      <c r="G37" s="22"/>
      <c r="H37" s="32">
        <v>555795.57999999996</v>
      </c>
      <c r="I37" s="66">
        <f t="shared" si="0"/>
        <v>0.55579557999999996</v>
      </c>
      <c r="K37" s="15">
        <f t="shared" si="3"/>
        <v>24.799017490630018</v>
      </c>
      <c r="L37" s="11">
        <f t="shared" si="4"/>
        <v>1685404.42</v>
      </c>
      <c r="M37" s="71"/>
      <c r="N37" s="16" t="s">
        <v>64</v>
      </c>
      <c r="O37" s="17" t="s">
        <v>80</v>
      </c>
      <c r="P37" s="83"/>
      <c r="Q37" s="83">
        <v>105795.58</v>
      </c>
    </row>
    <row r="38" spans="2:18" ht="56.25" x14ac:dyDescent="0.3">
      <c r="B38" s="21">
        <v>18</v>
      </c>
      <c r="C38" s="13" t="s">
        <v>28</v>
      </c>
      <c r="D38" s="14">
        <f>783000-184000</f>
        <v>599000</v>
      </c>
      <c r="E38" s="14"/>
      <c r="F38" s="26">
        <v>599000</v>
      </c>
      <c r="G38" s="27" t="s">
        <v>81</v>
      </c>
      <c r="H38" s="28">
        <v>599000</v>
      </c>
      <c r="I38" s="66">
        <f t="shared" si="0"/>
        <v>0.59899999999999998</v>
      </c>
      <c r="J38" s="66">
        <v>0</v>
      </c>
      <c r="K38" s="15">
        <f t="shared" si="3"/>
        <v>100</v>
      </c>
      <c r="L38" s="11">
        <f t="shared" si="4"/>
        <v>0</v>
      </c>
      <c r="M38" s="71">
        <f>D38-F38</f>
        <v>0</v>
      </c>
      <c r="N38" s="16" t="s">
        <v>65</v>
      </c>
      <c r="O38" s="17" t="s">
        <v>76</v>
      </c>
      <c r="P38" s="83"/>
      <c r="Q38" s="83">
        <v>599000</v>
      </c>
      <c r="R38" s="62">
        <f>H38+H39+H40</f>
        <v>12242000</v>
      </c>
    </row>
    <row r="39" spans="2:18" ht="75" x14ac:dyDescent="0.3">
      <c r="B39" s="12">
        <v>19</v>
      </c>
      <c r="C39" s="13" t="s">
        <v>29</v>
      </c>
      <c r="D39" s="14">
        <f>8029100-2975100</f>
        <v>5054000</v>
      </c>
      <c r="E39" s="14"/>
      <c r="F39" s="28">
        <v>5054000</v>
      </c>
      <c r="G39" s="27" t="s">
        <v>81</v>
      </c>
      <c r="H39" s="28">
        <v>5054000</v>
      </c>
      <c r="I39" s="66">
        <f t="shared" si="0"/>
        <v>5.0540000000000003</v>
      </c>
      <c r="K39" s="15">
        <f t="shared" si="3"/>
        <v>100</v>
      </c>
      <c r="L39" s="11">
        <f t="shared" si="4"/>
        <v>0</v>
      </c>
      <c r="M39" s="71">
        <f>D39-F39</f>
        <v>0</v>
      </c>
      <c r="N39" s="16" t="s">
        <v>65</v>
      </c>
      <c r="O39" s="17" t="s">
        <v>76</v>
      </c>
      <c r="P39" s="83"/>
      <c r="Q39" s="83">
        <v>5054000</v>
      </c>
      <c r="R39" s="34"/>
    </row>
    <row r="40" spans="2:18" ht="75" x14ac:dyDescent="0.3">
      <c r="B40" s="21">
        <v>20</v>
      </c>
      <c r="C40" s="13" t="s">
        <v>30</v>
      </c>
      <c r="D40" s="14">
        <f>10574200-1502900-96300-2386000</f>
        <v>6589000</v>
      </c>
      <c r="E40" s="14"/>
      <c r="F40" s="28">
        <v>6589000</v>
      </c>
      <c r="G40" s="27" t="s">
        <v>102</v>
      </c>
      <c r="H40" s="28">
        <v>6589000</v>
      </c>
      <c r="I40" s="66">
        <f t="shared" si="0"/>
        <v>6.5890000000000004</v>
      </c>
      <c r="J40" s="66">
        <v>0</v>
      </c>
      <c r="K40" s="15">
        <f t="shared" si="3"/>
        <v>100</v>
      </c>
      <c r="L40" s="11">
        <f t="shared" si="4"/>
        <v>0</v>
      </c>
      <c r="M40" s="71">
        <f>D40-F40</f>
        <v>0</v>
      </c>
      <c r="N40" s="16" t="s">
        <v>65</v>
      </c>
      <c r="O40" s="17" t="s">
        <v>76</v>
      </c>
      <c r="P40" s="83"/>
      <c r="Q40" s="83">
        <v>6589000</v>
      </c>
      <c r="R40" s="34"/>
    </row>
    <row r="41" spans="2:18" ht="93.75" x14ac:dyDescent="0.3">
      <c r="B41" s="21">
        <v>21</v>
      </c>
      <c r="C41" s="13" t="s">
        <v>31</v>
      </c>
      <c r="D41" s="14">
        <f>5528000-553000</f>
        <v>4975000</v>
      </c>
      <c r="E41" s="14"/>
      <c r="F41" s="28">
        <v>4975000</v>
      </c>
      <c r="G41" s="27" t="s">
        <v>81</v>
      </c>
      <c r="H41" s="28">
        <v>2487500</v>
      </c>
      <c r="I41" s="66">
        <f t="shared" ref="I41:I72" si="6">H41/1000000</f>
        <v>2.4874999999999998</v>
      </c>
      <c r="K41" s="15">
        <f t="shared" si="3"/>
        <v>50</v>
      </c>
      <c r="L41" s="11">
        <f t="shared" si="4"/>
        <v>2487500</v>
      </c>
      <c r="M41" s="71">
        <f>D41-F41</f>
        <v>0</v>
      </c>
      <c r="N41" s="16" t="s">
        <v>66</v>
      </c>
      <c r="O41" s="17" t="s">
        <v>79</v>
      </c>
      <c r="P41" s="83"/>
      <c r="Q41" s="83">
        <v>2487500</v>
      </c>
      <c r="R41" s="80">
        <f>H41+H43+H44+H45+H46+H47+H49+H50+H51+H52</f>
        <v>38469805.019999996</v>
      </c>
    </row>
    <row r="42" spans="2:18" ht="56.25" x14ac:dyDescent="0.3">
      <c r="B42" s="12">
        <v>22</v>
      </c>
      <c r="C42" s="13" t="s">
        <v>32</v>
      </c>
      <c r="D42" s="14"/>
      <c r="E42" s="14"/>
      <c r="F42" s="22"/>
      <c r="G42" s="22"/>
      <c r="H42" s="28"/>
      <c r="I42" s="66">
        <f t="shared" si="6"/>
        <v>0</v>
      </c>
      <c r="J42" s="66">
        <v>0</v>
      </c>
      <c r="K42" s="15"/>
      <c r="L42" s="11"/>
      <c r="M42" s="71"/>
      <c r="N42" s="16"/>
      <c r="O42" s="17"/>
      <c r="P42" s="83"/>
      <c r="Q42" s="83"/>
      <c r="R42" s="34"/>
    </row>
    <row r="43" spans="2:18" ht="37.5" x14ac:dyDescent="0.3">
      <c r="B43" s="12"/>
      <c r="C43" s="13" t="s">
        <v>122</v>
      </c>
      <c r="D43" s="14">
        <f>5940000-20000</f>
        <v>5920000</v>
      </c>
      <c r="E43" s="14"/>
      <c r="F43" s="22">
        <v>5920000</v>
      </c>
      <c r="G43" s="27" t="s">
        <v>152</v>
      </c>
      <c r="H43" s="28">
        <v>5920000</v>
      </c>
      <c r="I43" s="66">
        <f t="shared" si="6"/>
        <v>5.92</v>
      </c>
      <c r="J43" s="66"/>
      <c r="K43" s="15">
        <f>H43*100/D43</f>
        <v>100</v>
      </c>
      <c r="L43" s="11">
        <f>D43-H43</f>
        <v>0</v>
      </c>
      <c r="M43" s="71">
        <f>D43-F43</f>
        <v>0</v>
      </c>
      <c r="N43" s="16" t="s">
        <v>66</v>
      </c>
      <c r="O43" s="17" t="s">
        <v>76</v>
      </c>
      <c r="P43" s="83"/>
      <c r="Q43" s="83">
        <v>5920000</v>
      </c>
      <c r="R43" s="69"/>
    </row>
    <row r="44" spans="2:18" ht="37.5" x14ac:dyDescent="0.3">
      <c r="B44" s="12"/>
      <c r="C44" s="13" t="s">
        <v>123</v>
      </c>
      <c r="D44" s="14">
        <f>5940000-20000</f>
        <v>5920000</v>
      </c>
      <c r="E44" s="14"/>
      <c r="F44" s="22">
        <v>5920000</v>
      </c>
      <c r="G44" s="27" t="s">
        <v>153</v>
      </c>
      <c r="H44" s="28">
        <v>5920000</v>
      </c>
      <c r="I44" s="66">
        <f t="shared" si="6"/>
        <v>5.92</v>
      </c>
      <c r="J44" s="66"/>
      <c r="K44" s="15">
        <f>H44*100/D44</f>
        <v>100</v>
      </c>
      <c r="L44" s="11">
        <f>D44-H44</f>
        <v>0</v>
      </c>
      <c r="M44" s="71">
        <f>D44-F44</f>
        <v>0</v>
      </c>
      <c r="N44" s="16" t="s">
        <v>66</v>
      </c>
      <c r="O44" s="17" t="s">
        <v>76</v>
      </c>
      <c r="P44" s="83"/>
      <c r="Q44" s="83">
        <v>5920000</v>
      </c>
      <c r="R44" s="34"/>
    </row>
    <row r="45" spans="2:18" ht="56.25" x14ac:dyDescent="0.3">
      <c r="B45" s="21">
        <v>23</v>
      </c>
      <c r="C45" s="13" t="s">
        <v>131</v>
      </c>
      <c r="D45" s="14">
        <f>5776900-2300289</f>
        <v>3476611</v>
      </c>
      <c r="E45" s="14"/>
      <c r="F45" s="33">
        <v>3476610.04</v>
      </c>
      <c r="G45" s="27" t="s">
        <v>180</v>
      </c>
      <c r="H45" s="33">
        <v>1738305.02</v>
      </c>
      <c r="I45" s="66">
        <f t="shared" si="6"/>
        <v>1.7383050200000001</v>
      </c>
      <c r="K45" s="15">
        <f>H45*100/D45</f>
        <v>49.999986193451036</v>
      </c>
      <c r="L45" s="11">
        <f>D45-H45</f>
        <v>1738305.98</v>
      </c>
      <c r="M45" s="97">
        <f>D45-F45</f>
        <v>0.9599999999627471</v>
      </c>
      <c r="N45" s="16" t="s">
        <v>66</v>
      </c>
      <c r="O45" s="17" t="s">
        <v>79</v>
      </c>
      <c r="P45" s="83"/>
      <c r="Q45" s="83">
        <v>1738305.02</v>
      </c>
      <c r="R45" s="34"/>
    </row>
    <row r="46" spans="2:18" ht="75" x14ac:dyDescent="0.3">
      <c r="B46" s="21">
        <v>24</v>
      </c>
      <c r="C46" s="13" t="s">
        <v>33</v>
      </c>
      <c r="D46" s="14">
        <f>10000000-50000</f>
        <v>9950000</v>
      </c>
      <c r="E46" s="14"/>
      <c r="F46" s="28">
        <v>9950000</v>
      </c>
      <c r="G46" s="27" t="s">
        <v>83</v>
      </c>
      <c r="H46" s="28">
        <v>9950000</v>
      </c>
      <c r="I46" s="66">
        <f t="shared" si="6"/>
        <v>9.9499999999999993</v>
      </c>
      <c r="K46" s="15">
        <f>H46*100/D46</f>
        <v>100</v>
      </c>
      <c r="L46" s="11">
        <f>D46-H46</f>
        <v>0</v>
      </c>
      <c r="M46" s="71">
        <f>D46-F46</f>
        <v>0</v>
      </c>
      <c r="N46" s="16" t="s">
        <v>66</v>
      </c>
      <c r="O46" s="17" t="s">
        <v>76</v>
      </c>
      <c r="P46" s="83"/>
      <c r="Q46" s="83">
        <v>9950000</v>
      </c>
      <c r="R46" s="63"/>
    </row>
    <row r="47" spans="2:18" ht="56.25" x14ac:dyDescent="0.3">
      <c r="B47" s="12">
        <v>25</v>
      </c>
      <c r="C47" s="13" t="s">
        <v>34</v>
      </c>
      <c r="D47" s="14">
        <f>4950000-20000</f>
        <v>4930000</v>
      </c>
      <c r="E47" s="14"/>
      <c r="F47" s="28">
        <v>4930000</v>
      </c>
      <c r="G47" s="27" t="s">
        <v>83</v>
      </c>
      <c r="H47" s="28">
        <v>4930000</v>
      </c>
      <c r="I47" s="66">
        <f t="shared" si="6"/>
        <v>4.93</v>
      </c>
      <c r="K47" s="15">
        <f>H47*100/D47</f>
        <v>100</v>
      </c>
      <c r="L47" s="11">
        <f>D47-H47</f>
        <v>0</v>
      </c>
      <c r="M47" s="71">
        <f>D47-F47</f>
        <v>0</v>
      </c>
      <c r="N47" s="16" t="s">
        <v>66</v>
      </c>
      <c r="O47" s="17" t="s">
        <v>76</v>
      </c>
      <c r="P47" s="83"/>
      <c r="Q47" s="83">
        <v>1232500</v>
      </c>
      <c r="R47" s="63"/>
    </row>
    <row r="48" spans="2:18" ht="56.25" x14ac:dyDescent="0.3">
      <c r="B48" s="21">
        <v>26</v>
      </c>
      <c r="C48" s="13" t="s">
        <v>35</v>
      </c>
      <c r="D48" s="14"/>
      <c r="E48" s="14"/>
      <c r="F48" s="28"/>
      <c r="G48" s="27"/>
      <c r="H48" s="28"/>
      <c r="I48" s="66">
        <f t="shared" si="6"/>
        <v>0</v>
      </c>
      <c r="J48" s="66">
        <v>0</v>
      </c>
      <c r="K48" s="15"/>
      <c r="L48" s="11"/>
      <c r="M48" s="71"/>
      <c r="N48" s="16"/>
      <c r="O48" s="17"/>
      <c r="P48" s="83"/>
      <c r="Q48" s="83"/>
      <c r="R48" s="34"/>
    </row>
    <row r="49" spans="2:18" ht="37.5" x14ac:dyDescent="0.3">
      <c r="B49" s="21"/>
      <c r="C49" s="13" t="s">
        <v>143</v>
      </c>
      <c r="D49" s="14">
        <f>1237500-61875</f>
        <v>1175625</v>
      </c>
      <c r="E49" s="14"/>
      <c r="F49" s="28">
        <v>1175625</v>
      </c>
      <c r="G49" s="27" t="s">
        <v>83</v>
      </c>
      <c r="H49" s="28">
        <v>1175625</v>
      </c>
      <c r="I49" s="66">
        <f t="shared" si="6"/>
        <v>1.1756249999999999</v>
      </c>
      <c r="J49" s="66">
        <v>0</v>
      </c>
      <c r="K49" s="15">
        <f t="shared" ref="K49:K86" si="7">H49*100/D49</f>
        <v>100</v>
      </c>
      <c r="L49" s="11">
        <f t="shared" ref="L49:L74" si="8">D49-H49</f>
        <v>0</v>
      </c>
      <c r="M49" s="71">
        <f t="shared" ref="M49:M58" si="9">D49-F49</f>
        <v>0</v>
      </c>
      <c r="N49" s="16" t="s">
        <v>66</v>
      </c>
      <c r="O49" s="17" t="s">
        <v>76</v>
      </c>
      <c r="P49" s="83"/>
      <c r="Q49" s="83"/>
      <c r="R49" s="62"/>
    </row>
    <row r="50" spans="2:18" ht="37.5" x14ac:dyDescent="0.3">
      <c r="B50" s="21"/>
      <c r="C50" s="13" t="s">
        <v>144</v>
      </c>
      <c r="D50" s="14">
        <f>643500-32175</f>
        <v>611325</v>
      </c>
      <c r="E50" s="14"/>
      <c r="F50" s="28">
        <v>611325</v>
      </c>
      <c r="G50" s="27" t="s">
        <v>147</v>
      </c>
      <c r="H50" s="28">
        <v>611325</v>
      </c>
      <c r="I50" s="66">
        <f t="shared" si="6"/>
        <v>0.61132500000000001</v>
      </c>
      <c r="J50" s="66">
        <v>0</v>
      </c>
      <c r="K50" s="15">
        <f t="shared" si="7"/>
        <v>100</v>
      </c>
      <c r="L50" s="11">
        <f t="shared" si="8"/>
        <v>0</v>
      </c>
      <c r="M50" s="71">
        <f t="shared" si="9"/>
        <v>0</v>
      </c>
      <c r="N50" s="16" t="s">
        <v>66</v>
      </c>
      <c r="O50" s="17" t="s">
        <v>76</v>
      </c>
      <c r="P50" s="83"/>
      <c r="Q50" s="83"/>
      <c r="R50" s="34"/>
    </row>
    <row r="51" spans="2:18" ht="37.5" x14ac:dyDescent="0.3">
      <c r="B51" s="21"/>
      <c r="C51" s="13" t="s">
        <v>145</v>
      </c>
      <c r="D51" s="14">
        <f>4801500-240075</f>
        <v>4561425</v>
      </c>
      <c r="E51" s="14"/>
      <c r="F51" s="28">
        <v>4561425</v>
      </c>
      <c r="G51" s="27" t="s">
        <v>148</v>
      </c>
      <c r="H51" s="28">
        <v>4561425</v>
      </c>
      <c r="I51" s="66">
        <f t="shared" si="6"/>
        <v>4.5614249999999998</v>
      </c>
      <c r="J51" s="66">
        <v>0</v>
      </c>
      <c r="K51" s="15">
        <f t="shared" si="7"/>
        <v>100</v>
      </c>
      <c r="L51" s="11">
        <f t="shared" si="8"/>
        <v>0</v>
      </c>
      <c r="M51" s="71">
        <f t="shared" si="9"/>
        <v>0</v>
      </c>
      <c r="N51" s="16" t="s">
        <v>66</v>
      </c>
      <c r="O51" s="17" t="s">
        <v>76</v>
      </c>
      <c r="P51" s="83"/>
      <c r="Q51" s="83">
        <v>4561425</v>
      </c>
      <c r="R51" s="34"/>
    </row>
    <row r="52" spans="2:18" ht="37.5" x14ac:dyDescent="0.3">
      <c r="B52" s="21"/>
      <c r="C52" s="13" t="s">
        <v>146</v>
      </c>
      <c r="D52" s="14">
        <f>1237500-61875</f>
        <v>1175625</v>
      </c>
      <c r="E52" s="14"/>
      <c r="F52" s="28">
        <v>1175625</v>
      </c>
      <c r="G52" s="27" t="s">
        <v>149</v>
      </c>
      <c r="H52" s="28">
        <v>1175625</v>
      </c>
      <c r="I52" s="66">
        <f t="shared" si="6"/>
        <v>1.1756249999999999</v>
      </c>
      <c r="J52" s="66">
        <v>0</v>
      </c>
      <c r="K52" s="15">
        <f t="shared" si="7"/>
        <v>100</v>
      </c>
      <c r="L52" s="11">
        <f t="shared" si="8"/>
        <v>0</v>
      </c>
      <c r="M52" s="71">
        <f t="shared" si="9"/>
        <v>0</v>
      </c>
      <c r="N52" s="16" t="s">
        <v>66</v>
      </c>
      <c r="O52" s="17" t="s">
        <v>76</v>
      </c>
      <c r="P52" s="83"/>
      <c r="Q52" s="83"/>
      <c r="R52" s="34"/>
    </row>
    <row r="53" spans="2:18" ht="56.25" x14ac:dyDescent="0.3">
      <c r="B53" s="21">
        <v>27</v>
      </c>
      <c r="C53" s="13" t="s">
        <v>36</v>
      </c>
      <c r="D53" s="14">
        <f>11711000-1360411-2850589</f>
        <v>7500000</v>
      </c>
      <c r="E53" s="14"/>
      <c r="F53" s="28">
        <v>7500000</v>
      </c>
      <c r="G53" s="27" t="s">
        <v>105</v>
      </c>
      <c r="H53" s="28">
        <v>7500000</v>
      </c>
      <c r="I53" s="66">
        <f t="shared" si="6"/>
        <v>7.5</v>
      </c>
      <c r="K53" s="15">
        <f t="shared" si="7"/>
        <v>100</v>
      </c>
      <c r="L53" s="11">
        <f t="shared" si="8"/>
        <v>0</v>
      </c>
      <c r="M53" s="71">
        <f t="shared" si="9"/>
        <v>0</v>
      </c>
      <c r="N53" s="16" t="s">
        <v>67</v>
      </c>
      <c r="O53" s="17" t="s">
        <v>76</v>
      </c>
      <c r="P53" s="83"/>
      <c r="Q53" s="83">
        <v>7500000</v>
      </c>
      <c r="R53" s="62">
        <f>H53+H54</f>
        <v>15362000</v>
      </c>
    </row>
    <row r="54" spans="2:18" ht="56.25" x14ac:dyDescent="0.3">
      <c r="B54" s="12">
        <v>28</v>
      </c>
      <c r="C54" s="13" t="s">
        <v>37</v>
      </c>
      <c r="D54" s="14">
        <f>12025000-4163000</f>
        <v>7862000</v>
      </c>
      <c r="E54" s="14"/>
      <c r="F54" s="28">
        <v>7862000</v>
      </c>
      <c r="G54" s="27" t="s">
        <v>106</v>
      </c>
      <c r="H54" s="28">
        <v>7862000</v>
      </c>
      <c r="I54" s="66">
        <f t="shared" si="6"/>
        <v>7.8620000000000001</v>
      </c>
      <c r="J54" s="66">
        <v>0</v>
      </c>
      <c r="K54" s="15">
        <f t="shared" si="7"/>
        <v>100</v>
      </c>
      <c r="L54" s="11">
        <f t="shared" si="8"/>
        <v>0</v>
      </c>
      <c r="M54" s="71">
        <f t="shared" si="9"/>
        <v>0</v>
      </c>
      <c r="N54" s="16" t="s">
        <v>67</v>
      </c>
      <c r="O54" s="17" t="s">
        <v>76</v>
      </c>
      <c r="P54" s="83"/>
      <c r="Q54" s="83"/>
      <c r="R54" s="34"/>
    </row>
    <row r="55" spans="2:18" ht="56.25" x14ac:dyDescent="0.3">
      <c r="B55" s="21">
        <v>29</v>
      </c>
      <c r="C55" s="13" t="s">
        <v>38</v>
      </c>
      <c r="D55" s="14">
        <f>11019100-3217577</f>
        <v>7801523</v>
      </c>
      <c r="E55" s="41"/>
      <c r="F55" s="33">
        <v>7801522.7999999998</v>
      </c>
      <c r="G55" s="27" t="s">
        <v>141</v>
      </c>
      <c r="H55" s="28"/>
      <c r="I55" s="66">
        <f t="shared" si="6"/>
        <v>0</v>
      </c>
      <c r="J55" s="66">
        <v>0</v>
      </c>
      <c r="K55" s="15">
        <f t="shared" si="7"/>
        <v>0</v>
      </c>
      <c r="L55" s="11">
        <f t="shared" si="8"/>
        <v>7801523</v>
      </c>
      <c r="M55" s="97">
        <f t="shared" si="9"/>
        <v>0.20000000018626451</v>
      </c>
      <c r="N55" s="16" t="s">
        <v>68</v>
      </c>
      <c r="O55" s="17" t="s">
        <v>79</v>
      </c>
      <c r="P55" s="83"/>
      <c r="Q55" s="83"/>
      <c r="R55" s="62">
        <f>H55+H56</f>
        <v>1448000</v>
      </c>
    </row>
    <row r="56" spans="2:18" ht="56.25" x14ac:dyDescent="0.3">
      <c r="B56" s="21">
        <v>30</v>
      </c>
      <c r="C56" s="13" t="s">
        <v>39</v>
      </c>
      <c r="D56" s="14">
        <f>1754200-306200</f>
        <v>1448000</v>
      </c>
      <c r="E56" s="14"/>
      <c r="F56" s="28">
        <v>1448000</v>
      </c>
      <c r="G56" s="27" t="s">
        <v>133</v>
      </c>
      <c r="H56" s="28">
        <v>1448000</v>
      </c>
      <c r="I56" s="66">
        <f t="shared" si="6"/>
        <v>1.448</v>
      </c>
      <c r="J56" s="66">
        <v>0</v>
      </c>
      <c r="K56" s="15">
        <f t="shared" si="7"/>
        <v>100</v>
      </c>
      <c r="L56" s="11">
        <f t="shared" si="8"/>
        <v>0</v>
      </c>
      <c r="M56" s="71">
        <f t="shared" si="9"/>
        <v>0</v>
      </c>
      <c r="N56" s="16" t="s">
        <v>68</v>
      </c>
      <c r="O56" s="17" t="s">
        <v>76</v>
      </c>
      <c r="P56" s="83"/>
      <c r="Q56" s="83">
        <v>1448000</v>
      </c>
      <c r="R56" s="34"/>
    </row>
    <row r="57" spans="2:18" ht="42.75" customHeight="1" x14ac:dyDescent="0.3">
      <c r="B57" s="12">
        <v>31</v>
      </c>
      <c r="C57" s="13" t="s">
        <v>40</v>
      </c>
      <c r="D57" s="14">
        <f>3969000-1081000</f>
        <v>2888000</v>
      </c>
      <c r="E57" s="14"/>
      <c r="F57" s="28">
        <v>2888000</v>
      </c>
      <c r="G57" s="27" t="s">
        <v>181</v>
      </c>
      <c r="H57" s="28">
        <v>2888000</v>
      </c>
      <c r="I57" s="66">
        <f t="shared" si="6"/>
        <v>2.8879999999999999</v>
      </c>
      <c r="J57" s="66">
        <v>0</v>
      </c>
      <c r="K57" s="15">
        <f t="shared" si="7"/>
        <v>100</v>
      </c>
      <c r="L57" s="11">
        <f t="shared" si="8"/>
        <v>0</v>
      </c>
      <c r="M57" s="71">
        <f t="shared" si="9"/>
        <v>0</v>
      </c>
      <c r="N57" s="16" t="s">
        <v>69</v>
      </c>
      <c r="O57" s="17" t="s">
        <v>76</v>
      </c>
      <c r="P57" s="83"/>
      <c r="Q57" s="83"/>
      <c r="R57" s="62">
        <f>H57+H58</f>
        <v>7202538.7300000004</v>
      </c>
    </row>
    <row r="58" spans="2:18" ht="56.25" x14ac:dyDescent="0.3">
      <c r="B58" s="21">
        <v>32</v>
      </c>
      <c r="C58" s="13" t="s">
        <v>41</v>
      </c>
      <c r="D58" s="14">
        <f>8361100-3381634-643466</f>
        <v>4336000</v>
      </c>
      <c r="E58" s="14"/>
      <c r="F58" s="28">
        <v>4314538.7300000004</v>
      </c>
      <c r="G58" s="27" t="s">
        <v>182</v>
      </c>
      <c r="H58" s="28">
        <v>4314538.7300000004</v>
      </c>
      <c r="I58" s="66">
        <f t="shared" si="6"/>
        <v>4.3145387300000007</v>
      </c>
      <c r="J58" s="66">
        <v>0</v>
      </c>
      <c r="K58" s="15">
        <f t="shared" si="7"/>
        <v>99.505044511070125</v>
      </c>
      <c r="L58" s="11">
        <f t="shared" si="8"/>
        <v>21461.269999999553</v>
      </c>
      <c r="M58" s="71">
        <f t="shared" si="9"/>
        <v>21461.269999999553</v>
      </c>
      <c r="N58" s="16" t="s">
        <v>69</v>
      </c>
      <c r="O58" s="17" t="s">
        <v>79</v>
      </c>
      <c r="P58" s="83"/>
      <c r="Q58" s="83"/>
      <c r="R58" s="34"/>
    </row>
    <row r="59" spans="2:18" ht="56.25" x14ac:dyDescent="0.3">
      <c r="B59" s="21">
        <v>33</v>
      </c>
      <c r="C59" s="13" t="s">
        <v>42</v>
      </c>
      <c r="D59" s="14">
        <f>1509200-623200</f>
        <v>886000</v>
      </c>
      <c r="E59" s="14"/>
      <c r="F59" s="33">
        <v>886000</v>
      </c>
      <c r="G59" s="27" t="s">
        <v>124</v>
      </c>
      <c r="H59" s="28">
        <v>886000</v>
      </c>
      <c r="I59" s="66">
        <f t="shared" si="6"/>
        <v>0.88600000000000001</v>
      </c>
      <c r="J59" s="66">
        <v>0</v>
      </c>
      <c r="K59" s="15">
        <f t="shared" si="7"/>
        <v>100</v>
      </c>
      <c r="L59" s="11">
        <f t="shared" si="8"/>
        <v>0</v>
      </c>
      <c r="M59" s="71">
        <f>D59-F59</f>
        <v>0</v>
      </c>
      <c r="N59" s="16" t="s">
        <v>70</v>
      </c>
      <c r="O59" s="17" t="s">
        <v>76</v>
      </c>
      <c r="P59" s="83"/>
      <c r="Q59" s="83">
        <v>886000</v>
      </c>
      <c r="R59" s="62">
        <f>H59+H60+H61</f>
        <v>8802412</v>
      </c>
    </row>
    <row r="60" spans="2:18" ht="56.25" x14ac:dyDescent="0.3">
      <c r="B60" s="12">
        <v>34</v>
      </c>
      <c r="C60" s="13" t="s">
        <v>43</v>
      </c>
      <c r="D60" s="14">
        <f>10470400-1885400</f>
        <v>8585000</v>
      </c>
      <c r="E60" s="14"/>
      <c r="F60" s="28">
        <v>8585000</v>
      </c>
      <c r="G60" s="27" t="s">
        <v>150</v>
      </c>
      <c r="H60" s="28">
        <v>4869412</v>
      </c>
      <c r="I60" s="66">
        <f t="shared" si="6"/>
        <v>4.8694119999999996</v>
      </c>
      <c r="J60" s="66">
        <v>0</v>
      </c>
      <c r="K60" s="15">
        <f t="shared" si="7"/>
        <v>56.72</v>
      </c>
      <c r="L60" s="11">
        <f t="shared" si="8"/>
        <v>3715588</v>
      </c>
      <c r="M60" s="71">
        <f t="shared" ref="M60:M67" si="10">D60-F60</f>
        <v>0</v>
      </c>
      <c r="N60" s="16" t="s">
        <v>70</v>
      </c>
      <c r="O60" s="17" t="s">
        <v>155</v>
      </c>
      <c r="P60" s="83"/>
      <c r="Q60" s="83"/>
      <c r="R60" s="34"/>
    </row>
    <row r="61" spans="2:18" ht="37.5" x14ac:dyDescent="0.3">
      <c r="B61" s="21">
        <v>35</v>
      </c>
      <c r="C61" s="13" t="s">
        <v>44</v>
      </c>
      <c r="D61" s="14">
        <f>3430000-383000</f>
        <v>3047000</v>
      </c>
      <c r="E61" s="14"/>
      <c r="F61" s="26">
        <v>3047000</v>
      </c>
      <c r="G61" s="27" t="s">
        <v>125</v>
      </c>
      <c r="H61" s="28">
        <v>3047000</v>
      </c>
      <c r="I61" s="66">
        <f t="shared" si="6"/>
        <v>3.0470000000000002</v>
      </c>
      <c r="J61" s="66">
        <v>0</v>
      </c>
      <c r="K61" s="15">
        <f t="shared" si="7"/>
        <v>100</v>
      </c>
      <c r="L61" s="11">
        <f t="shared" si="8"/>
        <v>0</v>
      </c>
      <c r="M61" s="71">
        <f t="shared" si="10"/>
        <v>0</v>
      </c>
      <c r="N61" s="16" t="s">
        <v>70</v>
      </c>
      <c r="O61" s="17" t="s">
        <v>76</v>
      </c>
      <c r="P61" s="83"/>
      <c r="Q61" s="83"/>
      <c r="R61" s="34"/>
    </row>
    <row r="62" spans="2:18" ht="75" x14ac:dyDescent="0.3">
      <c r="B62" s="21">
        <v>36</v>
      </c>
      <c r="C62" s="13" t="s">
        <v>45</v>
      </c>
      <c r="D62" s="14">
        <f>12119700-2719700</f>
        <v>9400000</v>
      </c>
      <c r="E62" s="14"/>
      <c r="F62" s="26">
        <v>9400000</v>
      </c>
      <c r="G62" s="27" t="s">
        <v>134</v>
      </c>
      <c r="H62" s="28">
        <v>1880000</v>
      </c>
      <c r="I62" s="66">
        <f t="shared" si="6"/>
        <v>1.88</v>
      </c>
      <c r="J62" s="66">
        <v>0</v>
      </c>
      <c r="K62" s="15">
        <f t="shared" si="7"/>
        <v>20</v>
      </c>
      <c r="L62" s="11">
        <f t="shared" si="8"/>
        <v>7520000</v>
      </c>
      <c r="M62" s="71">
        <f t="shared" si="10"/>
        <v>0</v>
      </c>
      <c r="N62" s="16" t="s">
        <v>71</v>
      </c>
      <c r="O62" s="17" t="s">
        <v>79</v>
      </c>
      <c r="P62" s="83"/>
      <c r="Q62" s="83">
        <v>1880000</v>
      </c>
      <c r="R62" s="62">
        <f>H62+H63+H64+H65</f>
        <v>8804850</v>
      </c>
    </row>
    <row r="63" spans="2:18" ht="75" x14ac:dyDescent="0.3">
      <c r="B63" s="12">
        <v>37</v>
      </c>
      <c r="C63" s="13" t="s">
        <v>46</v>
      </c>
      <c r="D63" s="14">
        <f>7906600-1745234-631366</f>
        <v>5530000</v>
      </c>
      <c r="E63" s="14"/>
      <c r="F63" s="28">
        <v>5530000</v>
      </c>
      <c r="G63" s="27" t="s">
        <v>135</v>
      </c>
      <c r="H63" s="28">
        <v>5530000</v>
      </c>
      <c r="I63" s="66">
        <f t="shared" si="6"/>
        <v>5.53</v>
      </c>
      <c r="J63" s="66">
        <v>0</v>
      </c>
      <c r="K63" s="15">
        <f t="shared" si="7"/>
        <v>100</v>
      </c>
      <c r="L63" s="11">
        <f t="shared" si="8"/>
        <v>0</v>
      </c>
      <c r="M63" s="71">
        <f t="shared" si="10"/>
        <v>0</v>
      </c>
      <c r="N63" s="16" t="s">
        <v>71</v>
      </c>
      <c r="O63" s="17" t="s">
        <v>76</v>
      </c>
      <c r="P63" s="83"/>
      <c r="Q63" s="83"/>
      <c r="R63" s="34"/>
    </row>
    <row r="64" spans="2:18" ht="75" x14ac:dyDescent="0.3">
      <c r="B64" s="21">
        <v>38</v>
      </c>
      <c r="C64" s="13" t="s">
        <v>47</v>
      </c>
      <c r="D64" s="14">
        <f>9800000-501000</f>
        <v>9299000</v>
      </c>
      <c r="E64" s="14"/>
      <c r="F64" s="28">
        <v>9299000</v>
      </c>
      <c r="G64" s="27" t="s">
        <v>136</v>
      </c>
      <c r="H64" s="28">
        <v>1394850</v>
      </c>
      <c r="I64" s="66">
        <f t="shared" si="6"/>
        <v>1.3948499999999999</v>
      </c>
      <c r="J64" s="66">
        <v>0</v>
      </c>
      <c r="K64" s="15">
        <f t="shared" si="7"/>
        <v>15</v>
      </c>
      <c r="L64" s="11">
        <f t="shared" si="8"/>
        <v>7904150</v>
      </c>
      <c r="M64" s="71">
        <f t="shared" si="10"/>
        <v>0</v>
      </c>
      <c r="N64" s="16" t="s">
        <v>71</v>
      </c>
      <c r="O64" s="17" t="s">
        <v>79</v>
      </c>
      <c r="P64" s="83"/>
      <c r="Q64" s="83"/>
      <c r="R64" s="34"/>
    </row>
    <row r="65" spans="2:18" ht="56.25" x14ac:dyDescent="0.3">
      <c r="B65" s="21">
        <v>39</v>
      </c>
      <c r="C65" s="13" t="s">
        <v>48</v>
      </c>
      <c r="D65" s="14">
        <v>19899900</v>
      </c>
      <c r="E65" s="14"/>
      <c r="F65" s="28">
        <v>19850000</v>
      </c>
      <c r="G65" s="27" t="s">
        <v>151</v>
      </c>
      <c r="H65" s="28"/>
      <c r="I65" s="66">
        <f t="shared" si="6"/>
        <v>0</v>
      </c>
      <c r="J65" s="66">
        <v>0</v>
      </c>
      <c r="K65" s="15">
        <f t="shared" si="7"/>
        <v>0</v>
      </c>
      <c r="L65" s="11">
        <f t="shared" si="8"/>
        <v>19899900</v>
      </c>
      <c r="M65" s="102">
        <f t="shared" si="10"/>
        <v>49900</v>
      </c>
      <c r="N65" s="16" t="s">
        <v>71</v>
      </c>
      <c r="O65" s="17" t="s">
        <v>155</v>
      </c>
      <c r="P65" s="83"/>
      <c r="Q65" s="83"/>
      <c r="R65" s="34"/>
    </row>
    <row r="66" spans="2:18" ht="37.5" x14ac:dyDescent="0.3">
      <c r="B66" s="12">
        <v>40</v>
      </c>
      <c r="C66" s="13" t="s">
        <v>49</v>
      </c>
      <c r="D66" s="14">
        <v>5571700</v>
      </c>
      <c r="E66" s="14"/>
      <c r="F66" s="28">
        <v>4600000</v>
      </c>
      <c r="G66" s="27" t="s">
        <v>194</v>
      </c>
      <c r="H66" s="28"/>
      <c r="I66" s="66">
        <f t="shared" si="6"/>
        <v>0</v>
      </c>
      <c r="J66" s="66">
        <v>0</v>
      </c>
      <c r="K66" s="15">
        <f>H66*100/D66</f>
        <v>0</v>
      </c>
      <c r="L66" s="11">
        <f t="shared" si="8"/>
        <v>5571700</v>
      </c>
      <c r="M66" s="26">
        <f t="shared" si="10"/>
        <v>971700</v>
      </c>
      <c r="N66" s="16" t="s">
        <v>72</v>
      </c>
      <c r="O66" s="17" t="s">
        <v>79</v>
      </c>
      <c r="P66" s="83"/>
      <c r="Q66" s="101"/>
      <c r="R66" s="34"/>
    </row>
    <row r="67" spans="2:18" ht="56.25" x14ac:dyDescent="0.3">
      <c r="B67" s="21">
        <v>41</v>
      </c>
      <c r="C67" s="13" t="s">
        <v>50</v>
      </c>
      <c r="D67" s="14">
        <v>2338300</v>
      </c>
      <c r="E67" s="14"/>
      <c r="F67" s="28">
        <v>2335000</v>
      </c>
      <c r="G67" s="27" t="s">
        <v>195</v>
      </c>
      <c r="H67" s="28"/>
      <c r="I67" s="66">
        <f t="shared" si="6"/>
        <v>0</v>
      </c>
      <c r="J67" s="66">
        <v>0</v>
      </c>
      <c r="K67" s="15">
        <f t="shared" si="7"/>
        <v>0</v>
      </c>
      <c r="L67" s="11">
        <f t="shared" si="8"/>
        <v>2338300</v>
      </c>
      <c r="M67" s="26">
        <f t="shared" si="10"/>
        <v>3300</v>
      </c>
      <c r="N67" s="16" t="s">
        <v>72</v>
      </c>
      <c r="O67" s="17" t="s">
        <v>79</v>
      </c>
      <c r="P67" s="83"/>
      <c r="Q67" s="101"/>
      <c r="R67" s="34"/>
    </row>
    <row r="68" spans="2:18" ht="56.25" x14ac:dyDescent="0.3">
      <c r="B68" s="21">
        <v>42</v>
      </c>
      <c r="C68" s="13" t="s">
        <v>51</v>
      </c>
      <c r="D68" s="14">
        <v>13563200</v>
      </c>
      <c r="E68" s="14"/>
      <c r="F68" s="28">
        <v>7740000</v>
      </c>
      <c r="G68" s="27" t="s">
        <v>160</v>
      </c>
      <c r="H68" s="28"/>
      <c r="I68" s="66">
        <f t="shared" si="6"/>
        <v>0</v>
      </c>
      <c r="J68" s="66">
        <v>0</v>
      </c>
      <c r="K68" s="15">
        <f t="shared" si="7"/>
        <v>0</v>
      </c>
      <c r="L68" s="11">
        <f t="shared" si="8"/>
        <v>13563200</v>
      </c>
      <c r="M68" s="26">
        <f t="shared" ref="M68:M73" si="11">D68-F68</f>
        <v>5823200</v>
      </c>
      <c r="N68" s="16" t="s">
        <v>72</v>
      </c>
      <c r="O68" s="17" t="s">
        <v>79</v>
      </c>
      <c r="P68" s="83"/>
      <c r="Q68" s="83"/>
      <c r="R68" s="34"/>
    </row>
    <row r="69" spans="2:18" ht="37.5" x14ac:dyDescent="0.3">
      <c r="B69" s="12">
        <v>43</v>
      </c>
      <c r="C69" s="13" t="s">
        <v>52</v>
      </c>
      <c r="D69" s="14">
        <f>13720000-3222000</f>
        <v>10498000</v>
      </c>
      <c r="E69" s="14"/>
      <c r="F69" s="28">
        <v>10498000</v>
      </c>
      <c r="G69" s="27" t="s">
        <v>126</v>
      </c>
      <c r="H69" s="28"/>
      <c r="I69" s="66">
        <f t="shared" si="6"/>
        <v>0</v>
      </c>
      <c r="J69" s="66">
        <v>0</v>
      </c>
      <c r="K69" s="15">
        <f t="shared" si="7"/>
        <v>0</v>
      </c>
      <c r="L69" s="11">
        <f t="shared" si="8"/>
        <v>10498000</v>
      </c>
      <c r="M69" s="71">
        <f t="shared" si="11"/>
        <v>0</v>
      </c>
      <c r="N69" s="16" t="s">
        <v>0</v>
      </c>
      <c r="O69" s="17" t="s">
        <v>79</v>
      </c>
      <c r="P69" s="83"/>
      <c r="Q69" s="83"/>
    </row>
    <row r="70" spans="2:18" ht="75" x14ac:dyDescent="0.3">
      <c r="B70" s="21">
        <v>44</v>
      </c>
      <c r="C70" s="13" t="s">
        <v>53</v>
      </c>
      <c r="D70" s="14">
        <f>9780400-645634-77000-1331000-334374</f>
        <v>7392392</v>
      </c>
      <c r="E70" s="14"/>
      <c r="F70" s="28">
        <v>7392392</v>
      </c>
      <c r="G70" s="27" t="s">
        <v>98</v>
      </c>
      <c r="H70" s="28">
        <v>5470370.0800000001</v>
      </c>
      <c r="I70" s="66">
        <f t="shared" si="6"/>
        <v>5.4703700800000004</v>
      </c>
      <c r="J70" s="66">
        <v>0</v>
      </c>
      <c r="K70" s="15">
        <f t="shared" si="7"/>
        <v>74</v>
      </c>
      <c r="L70" s="11">
        <f t="shared" si="8"/>
        <v>1922021.92</v>
      </c>
      <c r="M70" s="71">
        <f t="shared" si="11"/>
        <v>0</v>
      </c>
      <c r="N70" s="16" t="s">
        <v>73</v>
      </c>
      <c r="O70" s="17" t="s">
        <v>79</v>
      </c>
      <c r="P70" s="83"/>
      <c r="Q70" s="83"/>
    </row>
    <row r="71" spans="2:18" ht="37.5" x14ac:dyDescent="0.3">
      <c r="B71" s="21">
        <v>45</v>
      </c>
      <c r="C71" s="13" t="s">
        <v>54</v>
      </c>
      <c r="D71" s="14">
        <f>19796000-1892000-407000</f>
        <v>17497000</v>
      </c>
      <c r="E71" s="14"/>
      <c r="F71" s="28">
        <v>17497000</v>
      </c>
      <c r="G71" s="27" t="s">
        <v>99</v>
      </c>
      <c r="H71" s="28">
        <v>10498200</v>
      </c>
      <c r="I71" s="66">
        <f t="shared" si="6"/>
        <v>10.498200000000001</v>
      </c>
      <c r="J71" s="66">
        <v>0</v>
      </c>
      <c r="K71" s="15">
        <f t="shared" si="7"/>
        <v>60</v>
      </c>
      <c r="L71" s="11">
        <f t="shared" si="8"/>
        <v>6998800</v>
      </c>
      <c r="M71" s="71">
        <f t="shared" si="11"/>
        <v>0</v>
      </c>
      <c r="N71" s="16" t="s">
        <v>73</v>
      </c>
      <c r="O71" s="17" t="s">
        <v>79</v>
      </c>
      <c r="P71" s="83"/>
      <c r="Q71" s="83">
        <v>3499400</v>
      </c>
    </row>
    <row r="72" spans="2:18" ht="56.25" x14ac:dyDescent="0.3">
      <c r="B72" s="12">
        <v>46</v>
      </c>
      <c r="C72" s="13" t="s">
        <v>55</v>
      </c>
      <c r="D72" s="14">
        <f>822200-348089</f>
        <v>474111</v>
      </c>
      <c r="E72" s="14" t="s">
        <v>139</v>
      </c>
      <c r="F72" s="28">
        <v>474111</v>
      </c>
      <c r="G72" s="27" t="s">
        <v>84</v>
      </c>
      <c r="H72" s="28">
        <v>474111</v>
      </c>
      <c r="I72" s="66">
        <f t="shared" si="6"/>
        <v>0.474111</v>
      </c>
      <c r="K72" s="15">
        <f t="shared" si="7"/>
        <v>100</v>
      </c>
      <c r="L72" s="11">
        <f t="shared" si="8"/>
        <v>0</v>
      </c>
      <c r="M72" s="71">
        <f>D72-F72</f>
        <v>0</v>
      </c>
      <c r="N72" s="16" t="s">
        <v>74</v>
      </c>
      <c r="O72" s="17" t="s">
        <v>76</v>
      </c>
      <c r="P72" s="83"/>
      <c r="Q72" s="83">
        <v>474111</v>
      </c>
      <c r="R72" s="54">
        <f>H72+H73</f>
        <v>6844911</v>
      </c>
    </row>
    <row r="73" spans="2:18" ht="56.25" x14ac:dyDescent="0.3">
      <c r="B73" s="21">
        <v>47</v>
      </c>
      <c r="C73" s="13" t="s">
        <v>56</v>
      </c>
      <c r="D73" s="14">
        <f>7963500-1410537-182163</f>
        <v>6370800</v>
      </c>
      <c r="E73" s="14"/>
      <c r="F73" s="33">
        <v>6370800</v>
      </c>
      <c r="G73" s="27" t="s">
        <v>107</v>
      </c>
      <c r="H73" s="28">
        <v>6370800</v>
      </c>
      <c r="I73" s="66">
        <f t="shared" ref="I73" si="12">H73/1000000</f>
        <v>6.3708</v>
      </c>
      <c r="J73" s="66">
        <v>0</v>
      </c>
      <c r="K73" s="15">
        <f t="shared" si="7"/>
        <v>100</v>
      </c>
      <c r="L73" s="11">
        <f t="shared" si="8"/>
        <v>0</v>
      </c>
      <c r="M73" s="71">
        <f t="shared" si="11"/>
        <v>0</v>
      </c>
      <c r="N73" s="16" t="s">
        <v>74</v>
      </c>
      <c r="O73" s="17" t="s">
        <v>76</v>
      </c>
      <c r="P73" s="83"/>
      <c r="Q73" s="83">
        <v>6370800</v>
      </c>
    </row>
    <row r="74" spans="2:18" ht="37.5" customHeight="1" x14ac:dyDescent="0.3">
      <c r="B74" s="22"/>
      <c r="C74" s="13" t="s">
        <v>57</v>
      </c>
      <c r="D74" s="14">
        <v>9000000</v>
      </c>
      <c r="E74" s="14"/>
      <c r="F74" s="22"/>
      <c r="G74" s="22"/>
      <c r="H74" s="32">
        <v>5756211.1399999997</v>
      </c>
      <c r="I74" s="66">
        <f t="shared" ref="I74" si="13">H74/1000000</f>
        <v>5.7562111399999996</v>
      </c>
      <c r="K74" s="15">
        <f t="shared" si="7"/>
        <v>63.957901555555559</v>
      </c>
      <c r="L74" s="11">
        <f t="shared" si="8"/>
        <v>3243788.8600000003</v>
      </c>
      <c r="M74" s="71"/>
      <c r="N74" s="16" t="s">
        <v>75</v>
      </c>
      <c r="O74" s="17"/>
      <c r="P74" s="83"/>
      <c r="Q74" s="83">
        <v>3973548.69</v>
      </c>
      <c r="R74" s="79">
        <f>H74</f>
        <v>5756211.1399999997</v>
      </c>
    </row>
    <row r="75" spans="2:18" ht="21.75" customHeight="1" x14ac:dyDescent="0.3">
      <c r="B75" s="43"/>
      <c r="C75" s="91" t="s">
        <v>161</v>
      </c>
      <c r="D75" s="41"/>
      <c r="E75" s="41"/>
      <c r="F75" s="43"/>
      <c r="G75" s="43"/>
      <c r="H75" s="88"/>
      <c r="I75" s="89"/>
      <c r="J75" s="90"/>
      <c r="K75" s="45"/>
      <c r="L75" s="46"/>
      <c r="M75" s="64"/>
      <c r="N75" s="48"/>
      <c r="O75" s="49"/>
      <c r="P75" s="84"/>
      <c r="Q75" s="83"/>
      <c r="R75" s="79"/>
    </row>
    <row r="76" spans="2:18" ht="37.5" customHeight="1" x14ac:dyDescent="0.3">
      <c r="B76" s="21">
        <v>48</v>
      </c>
      <c r="C76" s="13" t="s">
        <v>171</v>
      </c>
      <c r="D76" s="14">
        <v>7614000</v>
      </c>
      <c r="E76" s="14"/>
      <c r="F76" s="100">
        <v>5546500</v>
      </c>
      <c r="G76" s="27" t="s">
        <v>189</v>
      </c>
      <c r="H76" s="32"/>
      <c r="I76" s="66"/>
      <c r="K76" s="15">
        <f t="shared" si="7"/>
        <v>0</v>
      </c>
      <c r="L76" s="11">
        <f>D76-H76</f>
        <v>7614000</v>
      </c>
      <c r="M76" s="71"/>
      <c r="N76" s="16" t="s">
        <v>74</v>
      </c>
      <c r="O76" s="17" t="s">
        <v>79</v>
      </c>
      <c r="P76" s="83"/>
      <c r="Q76" s="83"/>
      <c r="R76" s="79"/>
    </row>
    <row r="77" spans="2:18" ht="37.5" customHeight="1" x14ac:dyDescent="0.3">
      <c r="B77" s="21">
        <v>49</v>
      </c>
      <c r="C77" s="13" t="s">
        <v>162</v>
      </c>
      <c r="D77" s="14">
        <v>5000000</v>
      </c>
      <c r="E77" s="14"/>
      <c r="F77" s="22"/>
      <c r="G77" s="22"/>
      <c r="H77" s="32"/>
      <c r="I77" s="66"/>
      <c r="K77" s="15">
        <f t="shared" si="7"/>
        <v>0</v>
      </c>
      <c r="L77" s="11">
        <f t="shared" ref="L77:L85" si="14">D77-H77</f>
        <v>5000000</v>
      </c>
      <c r="M77" s="71"/>
      <c r="N77" s="16" t="s">
        <v>172</v>
      </c>
      <c r="O77" s="17" t="s">
        <v>77</v>
      </c>
      <c r="P77" s="83"/>
      <c r="Q77" s="83"/>
      <c r="R77" s="79"/>
    </row>
    <row r="78" spans="2:18" ht="37.5" customHeight="1" x14ac:dyDescent="0.3">
      <c r="B78" s="21">
        <v>50</v>
      </c>
      <c r="C78" s="13" t="s">
        <v>163</v>
      </c>
      <c r="D78" s="14">
        <v>15000000</v>
      </c>
      <c r="E78" s="14"/>
      <c r="F78" s="22"/>
      <c r="G78" s="22"/>
      <c r="H78" s="32"/>
      <c r="I78" s="66"/>
      <c r="K78" s="15">
        <f t="shared" si="7"/>
        <v>0</v>
      </c>
      <c r="L78" s="11">
        <f t="shared" si="14"/>
        <v>15000000</v>
      </c>
      <c r="M78" s="71"/>
      <c r="N78" s="16" t="s">
        <v>172</v>
      </c>
      <c r="O78" s="17" t="s">
        <v>109</v>
      </c>
      <c r="P78" s="83"/>
      <c r="Q78" s="83"/>
      <c r="R78" s="79"/>
    </row>
    <row r="79" spans="2:18" ht="40.5" customHeight="1" x14ac:dyDescent="0.3">
      <c r="B79" s="21">
        <v>51</v>
      </c>
      <c r="C79" s="13" t="s">
        <v>164</v>
      </c>
      <c r="D79" s="14">
        <v>8000000</v>
      </c>
      <c r="E79" s="14"/>
      <c r="F79" s="22"/>
      <c r="G79" s="22"/>
      <c r="H79" s="32">
        <v>1532046</v>
      </c>
      <c r="I79" s="66"/>
      <c r="K79" s="15">
        <f t="shared" si="7"/>
        <v>19.150575</v>
      </c>
      <c r="L79" s="11">
        <f t="shared" si="14"/>
        <v>6467954</v>
      </c>
      <c r="M79" s="71"/>
      <c r="N79" s="16" t="s">
        <v>58</v>
      </c>
      <c r="O79" s="17" t="s">
        <v>156</v>
      </c>
      <c r="P79" s="83"/>
      <c r="Q79" s="83"/>
      <c r="R79" s="79"/>
    </row>
    <row r="80" spans="2:18" ht="41.25" customHeight="1" x14ac:dyDescent="0.3">
      <c r="B80" s="21">
        <v>52</v>
      </c>
      <c r="C80" s="13" t="s">
        <v>165</v>
      </c>
      <c r="D80" s="14">
        <v>5000000</v>
      </c>
      <c r="E80" s="14"/>
      <c r="F80" s="22"/>
      <c r="G80" s="22"/>
      <c r="H80" s="32">
        <v>851170</v>
      </c>
      <c r="I80" s="66"/>
      <c r="K80" s="15">
        <f t="shared" si="7"/>
        <v>17.023399999999999</v>
      </c>
      <c r="L80" s="11">
        <f t="shared" si="14"/>
        <v>4148830</v>
      </c>
      <c r="M80" s="71"/>
      <c r="N80" s="16" t="s">
        <v>58</v>
      </c>
      <c r="O80" s="17" t="s">
        <v>156</v>
      </c>
      <c r="P80" s="83"/>
      <c r="Q80" s="83"/>
      <c r="R80" s="79"/>
    </row>
    <row r="81" spans="2:18" ht="37.5" customHeight="1" x14ac:dyDescent="0.3">
      <c r="B81" s="21">
        <v>53</v>
      </c>
      <c r="C81" s="13" t="s">
        <v>169</v>
      </c>
      <c r="D81" s="14">
        <v>2463000</v>
      </c>
      <c r="E81" s="14"/>
      <c r="F81" s="33">
        <v>2252000</v>
      </c>
      <c r="G81" s="27" t="s">
        <v>197</v>
      </c>
      <c r="H81" s="32"/>
      <c r="I81" s="66"/>
      <c r="K81" s="15">
        <f t="shared" si="7"/>
        <v>0</v>
      </c>
      <c r="L81" s="11">
        <f t="shared" si="14"/>
        <v>2463000</v>
      </c>
      <c r="M81" s="71"/>
      <c r="N81" s="16" t="s">
        <v>71</v>
      </c>
      <c r="O81" s="17" t="s">
        <v>79</v>
      </c>
      <c r="P81" s="83"/>
      <c r="Q81" s="83"/>
      <c r="R81" s="79"/>
    </row>
    <row r="82" spans="2:18" ht="37.5" customHeight="1" x14ac:dyDescent="0.3">
      <c r="B82" s="21">
        <v>54</v>
      </c>
      <c r="C82" s="13" t="s">
        <v>170</v>
      </c>
      <c r="D82" s="14">
        <v>1892000</v>
      </c>
      <c r="E82" s="14"/>
      <c r="F82" s="22"/>
      <c r="G82" s="22"/>
      <c r="H82" s="32"/>
      <c r="I82" s="66"/>
      <c r="K82" s="15">
        <f t="shared" si="7"/>
        <v>0</v>
      </c>
      <c r="L82" s="11">
        <f t="shared" si="14"/>
        <v>1892000</v>
      </c>
      <c r="M82" s="71"/>
      <c r="N82" s="16" t="s">
        <v>70</v>
      </c>
      <c r="O82" s="17" t="s">
        <v>82</v>
      </c>
      <c r="P82" s="83"/>
      <c r="Q82" s="84"/>
      <c r="R82" s="79"/>
    </row>
    <row r="83" spans="2:18" ht="37.5" customHeight="1" x14ac:dyDescent="0.3">
      <c r="B83" s="21">
        <v>55</v>
      </c>
      <c r="C83" s="13" t="s">
        <v>167</v>
      </c>
      <c r="D83" s="14">
        <v>1331000</v>
      </c>
      <c r="E83" s="14"/>
      <c r="F83" s="22"/>
      <c r="G83" s="22"/>
      <c r="H83" s="32"/>
      <c r="I83" s="66"/>
      <c r="K83" s="15">
        <f t="shared" si="7"/>
        <v>0</v>
      </c>
      <c r="L83" s="11">
        <f t="shared" si="14"/>
        <v>1331000</v>
      </c>
      <c r="M83" s="71"/>
      <c r="N83" s="16" t="s">
        <v>70</v>
      </c>
      <c r="O83" s="17" t="s">
        <v>78</v>
      </c>
      <c r="P83" s="83"/>
      <c r="Q83" s="84"/>
      <c r="R83" s="79"/>
    </row>
    <row r="84" spans="2:18" ht="37.5" customHeight="1" x14ac:dyDescent="0.3">
      <c r="B84" s="21">
        <v>56</v>
      </c>
      <c r="C84" s="13" t="s">
        <v>184</v>
      </c>
      <c r="D84" s="14">
        <v>2500000</v>
      </c>
      <c r="E84" s="14"/>
      <c r="F84" s="28">
        <v>2100000</v>
      </c>
      <c r="G84" s="27" t="s">
        <v>190</v>
      </c>
      <c r="H84" s="32"/>
      <c r="I84" s="66"/>
      <c r="K84" s="15">
        <f t="shared" si="7"/>
        <v>0</v>
      </c>
      <c r="L84" s="11">
        <f t="shared" si="14"/>
        <v>2500000</v>
      </c>
      <c r="M84" s="71"/>
      <c r="N84" s="16" t="s">
        <v>68</v>
      </c>
      <c r="O84" s="17" t="s">
        <v>79</v>
      </c>
      <c r="P84" s="83"/>
      <c r="Q84" s="83"/>
      <c r="R84" s="79"/>
    </row>
    <row r="85" spans="2:18" ht="37.5" customHeight="1" x14ac:dyDescent="0.3">
      <c r="B85" s="21">
        <v>57</v>
      </c>
      <c r="C85" s="13" t="s">
        <v>168</v>
      </c>
      <c r="D85" s="14">
        <v>497500</v>
      </c>
      <c r="E85" s="14"/>
      <c r="F85" s="28">
        <v>497500</v>
      </c>
      <c r="G85" s="27" t="s">
        <v>183</v>
      </c>
      <c r="H85" s="32">
        <v>497500</v>
      </c>
      <c r="I85" s="66"/>
      <c r="K85" s="15">
        <f t="shared" si="7"/>
        <v>100</v>
      </c>
      <c r="L85" s="11">
        <f t="shared" si="14"/>
        <v>0</v>
      </c>
      <c r="M85" s="71">
        <v>0</v>
      </c>
      <c r="N85" s="16" t="s">
        <v>65</v>
      </c>
      <c r="O85" s="17" t="s">
        <v>79</v>
      </c>
      <c r="P85" s="83"/>
      <c r="Q85" s="83"/>
      <c r="R85" s="79"/>
    </row>
    <row r="86" spans="2:18" x14ac:dyDescent="0.3">
      <c r="B86" s="24"/>
      <c r="C86" s="31" t="s">
        <v>93</v>
      </c>
      <c r="D86" s="6">
        <f>SUM(D4:D85)</f>
        <v>351295000</v>
      </c>
      <c r="E86" s="6">
        <f t="shared" ref="E86" si="15">SUM(E4:E85)</f>
        <v>2940000</v>
      </c>
      <c r="F86" s="6">
        <f>SUM(F4:F85)</f>
        <v>278364122.87</v>
      </c>
      <c r="G86" s="6">
        <f>SUM(G4:G85)</f>
        <v>0</v>
      </c>
      <c r="H86" s="6">
        <f>SUM(H4:H85)</f>
        <v>152192661.34999999</v>
      </c>
      <c r="I86" s="68" t="e">
        <f>SUM(I4:I74)</f>
        <v>#VALUE!</v>
      </c>
      <c r="J86" s="67">
        <f>SUM(J4:J73)</f>
        <v>0</v>
      </c>
      <c r="K86" s="15">
        <f t="shared" si="7"/>
        <v>43.323321239983493</v>
      </c>
      <c r="L86" s="6">
        <f>SUM(L4:L85)</f>
        <v>199102338.65000001</v>
      </c>
      <c r="M86" s="70">
        <f>SUM(M4:M85)</f>
        <v>7311914.1299999999</v>
      </c>
      <c r="N86" s="25"/>
      <c r="O86" s="37"/>
      <c r="P86" s="85"/>
      <c r="Q86" s="95">
        <f>H86+'[1]จังหวัดชลบุรี (2)'!$G$29</f>
        <v>217758371.34999999</v>
      </c>
    </row>
    <row r="87" spans="2:18" x14ac:dyDescent="0.3">
      <c r="C87" s="53"/>
      <c r="M87" s="35"/>
      <c r="N87" s="106" t="s">
        <v>75</v>
      </c>
      <c r="O87" s="106"/>
      <c r="R87" s="60"/>
    </row>
    <row r="88" spans="2:18" x14ac:dyDescent="0.3">
      <c r="C88" s="53"/>
      <c r="D88" s="87"/>
      <c r="H88" s="94"/>
      <c r="M88" s="35"/>
      <c r="N88" s="108">
        <v>241607</v>
      </c>
      <c r="O88" s="107"/>
      <c r="R88" s="59"/>
    </row>
    <row r="89" spans="2:18" x14ac:dyDescent="0.3">
      <c r="C89" s="53"/>
      <c r="F89" s="9"/>
      <c r="H89" s="96"/>
      <c r="R89" s="59"/>
    </row>
    <row r="90" spans="2:18" x14ac:dyDescent="0.3">
      <c r="C90" s="53"/>
    </row>
  </sheetData>
  <mergeCells count="4">
    <mergeCell ref="B1:O1"/>
    <mergeCell ref="B2:O2"/>
    <mergeCell ref="N87:O87"/>
    <mergeCell ref="N88:O88"/>
  </mergeCells>
  <pageMargins left="0.78740157480314965" right="0.39370078740157483" top="0.59055118110236227" bottom="0.39370078740157483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F0"/>
  </sheetPr>
  <dimension ref="A1:S85"/>
  <sheetViews>
    <sheetView topLeftCell="B80" zoomScale="85" zoomScaleNormal="85" zoomScaleSheetLayoutView="85" workbookViewId="0">
      <selection activeCell="P35" sqref="P35"/>
    </sheetView>
  </sheetViews>
  <sheetFormatPr defaultRowHeight="20.25" x14ac:dyDescent="0.3"/>
  <cols>
    <col min="1" max="1" width="9.140625" style="7" hidden="1" customWidth="1"/>
    <col min="2" max="2" width="5.7109375" style="23" customWidth="1"/>
    <col min="3" max="3" width="34.85546875" style="8" customWidth="1"/>
    <col min="4" max="4" width="15.28515625" style="8" customWidth="1"/>
    <col min="5" max="5" width="16.85546875" style="8" hidden="1" customWidth="1"/>
    <col min="6" max="6" width="15" style="8" customWidth="1"/>
    <col min="7" max="7" width="15" style="23" customWidth="1"/>
    <col min="8" max="8" width="14.42578125" style="52" customWidth="1"/>
    <col min="9" max="10" width="14.42578125" style="52" hidden="1" customWidth="1"/>
    <col min="11" max="11" width="9.28515625" style="8" customWidth="1"/>
    <col min="12" max="12" width="16.7109375" style="9" customWidth="1"/>
    <col min="13" max="13" width="17.28515625" style="75" customWidth="1"/>
    <col min="14" max="14" width="15.140625" style="10" customWidth="1"/>
    <col min="15" max="15" width="14.140625" style="38" customWidth="1"/>
    <col min="16" max="16" width="36.85546875" style="38" customWidth="1"/>
    <col min="17" max="17" width="39" style="7" customWidth="1"/>
    <col min="18" max="16384" width="9.140625" style="7"/>
  </cols>
  <sheetData>
    <row r="1" spans="1:17" s="1" customFormat="1" ht="20.25" customHeight="1" x14ac:dyDescent="0.2">
      <c r="B1" s="104" t="s">
        <v>94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78"/>
    </row>
    <row r="2" spans="1:17" s="1" customFormat="1" ht="20.25" customHeight="1" x14ac:dyDescent="0.2">
      <c r="B2" s="105" t="s">
        <v>159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81"/>
    </row>
    <row r="3" spans="1:17" s="1" customFormat="1" ht="60.75" x14ac:dyDescent="0.2">
      <c r="B3" s="2" t="s">
        <v>1</v>
      </c>
      <c r="C3" s="3" t="s">
        <v>2</v>
      </c>
      <c r="D3" s="3" t="s">
        <v>3</v>
      </c>
      <c r="E3" s="3" t="s">
        <v>138</v>
      </c>
      <c r="F3" s="3" t="s">
        <v>4</v>
      </c>
      <c r="G3" s="3" t="s">
        <v>5</v>
      </c>
      <c r="H3" s="50" t="s">
        <v>6</v>
      </c>
      <c r="I3" s="50"/>
      <c r="J3" s="50"/>
      <c r="K3" s="3" t="s">
        <v>7</v>
      </c>
      <c r="L3" s="4" t="s">
        <v>8</v>
      </c>
      <c r="M3" s="4" t="s">
        <v>9</v>
      </c>
      <c r="N3" s="3" t="s">
        <v>10</v>
      </c>
      <c r="O3" s="36" t="s">
        <v>11</v>
      </c>
      <c r="P3" s="82"/>
      <c r="Q3" s="1">
        <f>D4/100*5-D4</f>
        <v>-26172500</v>
      </c>
    </row>
    <row r="4" spans="1:17" s="1" customFormat="1" ht="56.25" x14ac:dyDescent="0.2">
      <c r="B4" s="12">
        <v>1</v>
      </c>
      <c r="C4" s="13" t="s">
        <v>13</v>
      </c>
      <c r="D4" s="14">
        <f>29000000-1450000</f>
        <v>27550000</v>
      </c>
      <c r="E4" s="14"/>
      <c r="F4" s="11">
        <v>27550000</v>
      </c>
      <c r="G4" s="11" t="s">
        <v>142</v>
      </c>
      <c r="H4" s="58">
        <v>2755000</v>
      </c>
      <c r="I4" s="58"/>
      <c r="J4" s="58"/>
      <c r="K4" s="15">
        <f>H4*100/D4</f>
        <v>10</v>
      </c>
      <c r="L4" s="11">
        <f>D4-H4</f>
        <v>24795000</v>
      </c>
      <c r="M4" s="76">
        <f>D4-F4</f>
        <v>0</v>
      </c>
      <c r="N4" s="16" t="s">
        <v>95</v>
      </c>
      <c r="O4" s="17" t="s">
        <v>154</v>
      </c>
      <c r="P4" s="86">
        <f>SUM(H4)</f>
        <v>2755000</v>
      </c>
      <c r="Q4" s="1" t="s">
        <v>100</v>
      </c>
    </row>
    <row r="5" spans="1:17" ht="37.5" x14ac:dyDescent="0.3">
      <c r="B5" s="21">
        <v>2</v>
      </c>
      <c r="C5" s="13" t="s">
        <v>14</v>
      </c>
      <c r="D5" s="14">
        <v>300000</v>
      </c>
      <c r="E5" s="14"/>
      <c r="F5" s="19"/>
      <c r="G5" s="26"/>
      <c r="H5" s="28">
        <v>300000</v>
      </c>
      <c r="I5" s="66">
        <f t="shared" ref="I5:I77" si="0">H5/1000000</f>
        <v>0.3</v>
      </c>
      <c r="K5" s="15">
        <f>H5*100/D5</f>
        <v>100</v>
      </c>
      <c r="L5" s="11">
        <f>D5-H5</f>
        <v>0</v>
      </c>
      <c r="M5" s="71"/>
      <c r="N5" s="20" t="s">
        <v>58</v>
      </c>
      <c r="O5" s="17" t="s">
        <v>156</v>
      </c>
      <c r="P5" s="86">
        <f>SUM(D5:D20)</f>
        <v>17994700</v>
      </c>
    </row>
    <row r="6" spans="1:17" ht="37.5" x14ac:dyDescent="0.3">
      <c r="B6" s="21">
        <v>3</v>
      </c>
      <c r="C6" s="13" t="s">
        <v>15</v>
      </c>
      <c r="D6" s="14">
        <v>100000</v>
      </c>
      <c r="E6" s="14"/>
      <c r="F6" s="18"/>
      <c r="G6" s="22"/>
      <c r="H6" s="28">
        <v>100000</v>
      </c>
      <c r="I6" s="66">
        <f t="shared" si="0"/>
        <v>0.1</v>
      </c>
      <c r="K6" s="15">
        <f>H6*100/D6</f>
        <v>100</v>
      </c>
      <c r="L6" s="11">
        <f>D6-H6</f>
        <v>0</v>
      </c>
      <c r="M6" s="71"/>
      <c r="N6" s="16" t="s">
        <v>58</v>
      </c>
      <c r="O6" s="17" t="s">
        <v>76</v>
      </c>
      <c r="P6" s="83"/>
      <c r="Q6" s="54">
        <f>H6+H8+H16+H18</f>
        <v>2864351</v>
      </c>
    </row>
    <row r="7" spans="1:17" ht="56.25" x14ac:dyDescent="0.3">
      <c r="B7" s="12">
        <v>4</v>
      </c>
      <c r="C7" s="13" t="s">
        <v>117</v>
      </c>
      <c r="D7" s="14"/>
      <c r="E7" s="14"/>
      <c r="F7" s="18"/>
      <c r="G7" s="22"/>
      <c r="H7" s="28"/>
      <c r="I7" s="66">
        <f t="shared" si="0"/>
        <v>0</v>
      </c>
      <c r="J7" s="66">
        <v>0</v>
      </c>
      <c r="K7" s="15"/>
      <c r="L7" s="11"/>
      <c r="M7" s="71"/>
      <c r="N7" s="16"/>
      <c r="O7" s="17"/>
      <c r="P7" s="83"/>
    </row>
    <row r="8" spans="1:17" ht="37.5" x14ac:dyDescent="0.3">
      <c r="B8" s="21"/>
      <c r="C8" s="13" t="s">
        <v>91</v>
      </c>
      <c r="D8" s="14">
        <v>1614200</v>
      </c>
      <c r="E8" s="14"/>
      <c r="F8" s="19"/>
      <c r="G8" s="22"/>
      <c r="H8" s="28">
        <v>1432730</v>
      </c>
      <c r="I8" s="66">
        <f t="shared" si="0"/>
        <v>1.4327300000000001</v>
      </c>
      <c r="K8" s="15">
        <f t="shared" ref="K8:K21" si="1">H8*100/D8</f>
        <v>88.75789864948581</v>
      </c>
      <c r="L8" s="11">
        <f t="shared" ref="L8:L21" si="2">D8-H8</f>
        <v>181470</v>
      </c>
      <c r="M8" s="71"/>
      <c r="N8" s="16" t="s">
        <v>58</v>
      </c>
      <c r="O8" s="17" t="s">
        <v>80</v>
      </c>
      <c r="P8" s="83"/>
    </row>
    <row r="9" spans="1:17" ht="37.5" x14ac:dyDescent="0.3">
      <c r="B9" s="21"/>
      <c r="C9" s="13" t="s">
        <v>110</v>
      </c>
      <c r="D9" s="14">
        <v>38000</v>
      </c>
      <c r="E9" s="14"/>
      <c r="F9" s="28">
        <v>36915</v>
      </c>
      <c r="G9" s="22"/>
      <c r="H9" s="28">
        <v>36915</v>
      </c>
      <c r="I9" s="66">
        <f t="shared" si="0"/>
        <v>3.6915000000000003E-2</v>
      </c>
      <c r="K9" s="15">
        <f t="shared" si="1"/>
        <v>97.14473684210526</v>
      </c>
      <c r="L9" s="11">
        <f t="shared" si="2"/>
        <v>1085</v>
      </c>
      <c r="M9" s="65">
        <v>1085</v>
      </c>
      <c r="N9" s="16" t="s">
        <v>58</v>
      </c>
      <c r="O9" s="17" t="s">
        <v>76</v>
      </c>
      <c r="P9" s="83"/>
      <c r="Q9" s="63"/>
    </row>
    <row r="10" spans="1:17" ht="37.5" x14ac:dyDescent="0.3">
      <c r="B10" s="21"/>
      <c r="C10" s="13" t="s">
        <v>111</v>
      </c>
      <c r="D10" s="14">
        <v>37500</v>
      </c>
      <c r="E10" s="14"/>
      <c r="F10" s="28">
        <v>34978.300000000003</v>
      </c>
      <c r="G10" s="22"/>
      <c r="H10" s="32">
        <v>34978.300000000003</v>
      </c>
      <c r="I10" s="66">
        <f t="shared" si="0"/>
        <v>3.4978300000000004E-2</v>
      </c>
      <c r="J10" s="66"/>
      <c r="K10" s="15">
        <f t="shared" si="1"/>
        <v>93.275466666666674</v>
      </c>
      <c r="L10" s="11">
        <f t="shared" si="2"/>
        <v>2521.6999999999971</v>
      </c>
      <c r="M10" s="65">
        <f>D10-F10</f>
        <v>2521.6999999999971</v>
      </c>
      <c r="N10" s="16" t="s">
        <v>58</v>
      </c>
      <c r="O10" s="17" t="s">
        <v>76</v>
      </c>
      <c r="P10" s="83"/>
      <c r="Q10" s="63"/>
    </row>
    <row r="11" spans="1:17" ht="37.5" x14ac:dyDescent="0.3">
      <c r="B11" s="21"/>
      <c r="C11" s="13" t="s">
        <v>112</v>
      </c>
      <c r="D11" s="14">
        <v>52000</v>
      </c>
      <c r="E11" s="14"/>
      <c r="F11" s="28">
        <v>40125</v>
      </c>
      <c r="G11" s="22"/>
      <c r="H11" s="28">
        <v>40125</v>
      </c>
      <c r="I11" s="66">
        <f t="shared" si="0"/>
        <v>4.0125000000000001E-2</v>
      </c>
      <c r="J11" s="66"/>
      <c r="K11" s="15">
        <f t="shared" si="1"/>
        <v>77.163461538461533</v>
      </c>
      <c r="L11" s="11">
        <f t="shared" si="2"/>
        <v>11875</v>
      </c>
      <c r="M11" s="65">
        <v>11875</v>
      </c>
      <c r="N11" s="16" t="s">
        <v>58</v>
      </c>
      <c r="O11" s="17" t="s">
        <v>76</v>
      </c>
      <c r="P11" s="83"/>
      <c r="Q11" s="63"/>
    </row>
    <row r="12" spans="1:17" ht="37.5" x14ac:dyDescent="0.3">
      <c r="B12" s="21"/>
      <c r="C12" s="13" t="s">
        <v>113</v>
      </c>
      <c r="D12" s="14">
        <v>4200</v>
      </c>
      <c r="E12" s="14"/>
      <c r="F12" s="28">
        <v>42000</v>
      </c>
      <c r="G12" s="22"/>
      <c r="H12" s="28">
        <v>4200</v>
      </c>
      <c r="I12" s="66">
        <f t="shared" si="0"/>
        <v>4.1999999999999997E-3</v>
      </c>
      <c r="J12" s="66"/>
      <c r="K12" s="15">
        <f t="shared" si="1"/>
        <v>100</v>
      </c>
      <c r="L12" s="11">
        <f t="shared" si="2"/>
        <v>0</v>
      </c>
      <c r="M12" s="71">
        <v>0</v>
      </c>
      <c r="N12" s="16" t="s">
        <v>58</v>
      </c>
      <c r="O12" s="17" t="s">
        <v>76</v>
      </c>
      <c r="P12" s="83"/>
      <c r="Q12" s="61"/>
    </row>
    <row r="13" spans="1:17" ht="37.5" x14ac:dyDescent="0.3">
      <c r="A13" s="38"/>
      <c r="B13" s="21"/>
      <c r="C13" s="13" t="s">
        <v>114</v>
      </c>
      <c r="D13" s="14">
        <v>45700</v>
      </c>
      <c r="E13" s="14"/>
      <c r="F13" s="28">
        <v>35310</v>
      </c>
      <c r="G13" s="22"/>
      <c r="H13" s="28">
        <v>35310</v>
      </c>
      <c r="I13" s="66">
        <f t="shared" si="0"/>
        <v>3.5310000000000001E-2</v>
      </c>
      <c r="J13" s="66"/>
      <c r="K13" s="15">
        <f>H13*100/D13</f>
        <v>77.264770240700216</v>
      </c>
      <c r="L13" s="11">
        <f t="shared" si="2"/>
        <v>10390</v>
      </c>
      <c r="M13" s="65">
        <v>10390</v>
      </c>
      <c r="N13" s="16" t="s">
        <v>58</v>
      </c>
      <c r="O13" s="17" t="s">
        <v>76</v>
      </c>
      <c r="P13" s="83"/>
      <c r="Q13" s="63"/>
    </row>
    <row r="14" spans="1:17" ht="37.5" x14ac:dyDescent="0.3">
      <c r="B14" s="21"/>
      <c r="C14" s="13" t="s">
        <v>115</v>
      </c>
      <c r="D14" s="14">
        <v>813000</v>
      </c>
      <c r="E14" s="14"/>
      <c r="F14" s="28">
        <v>769000</v>
      </c>
      <c r="G14" s="22"/>
      <c r="H14" s="28"/>
      <c r="I14" s="66">
        <f t="shared" si="0"/>
        <v>0</v>
      </c>
      <c r="J14" s="66"/>
      <c r="K14" s="15">
        <f t="shared" si="1"/>
        <v>0</v>
      </c>
      <c r="L14" s="11">
        <f t="shared" si="2"/>
        <v>813000</v>
      </c>
      <c r="M14" s="65">
        <f>D14-F14</f>
        <v>44000</v>
      </c>
      <c r="N14" s="16" t="s">
        <v>58</v>
      </c>
      <c r="O14" s="17" t="s">
        <v>80</v>
      </c>
      <c r="P14" s="83"/>
      <c r="Q14" s="61"/>
    </row>
    <row r="15" spans="1:17" ht="37.5" x14ac:dyDescent="0.3">
      <c r="B15" s="21"/>
      <c r="C15" s="13" t="s">
        <v>116</v>
      </c>
      <c r="D15" s="14">
        <v>240100</v>
      </c>
      <c r="E15" s="14"/>
      <c r="F15" s="28">
        <v>220000</v>
      </c>
      <c r="G15" s="22"/>
      <c r="H15" s="28"/>
      <c r="I15" s="66">
        <f t="shared" si="0"/>
        <v>0</v>
      </c>
      <c r="J15" s="66"/>
      <c r="K15" s="15">
        <f t="shared" si="1"/>
        <v>0</v>
      </c>
      <c r="L15" s="11">
        <f t="shared" si="2"/>
        <v>240100</v>
      </c>
      <c r="M15" s="65">
        <f>D15-F15</f>
        <v>20100</v>
      </c>
      <c r="N15" s="16" t="s">
        <v>58</v>
      </c>
      <c r="O15" s="17" t="s">
        <v>80</v>
      </c>
      <c r="P15" s="83"/>
      <c r="Q15" s="61"/>
    </row>
    <row r="16" spans="1:17" ht="56.25" x14ac:dyDescent="0.3">
      <c r="B16" s="21">
        <v>5</v>
      </c>
      <c r="C16" s="13" t="s">
        <v>16</v>
      </c>
      <c r="D16" s="14">
        <v>200000</v>
      </c>
      <c r="E16" s="14"/>
      <c r="F16" s="18"/>
      <c r="G16" s="22"/>
      <c r="H16" s="28">
        <v>169491</v>
      </c>
      <c r="I16" s="66">
        <f t="shared" si="0"/>
        <v>0.169491</v>
      </c>
      <c r="J16" s="51"/>
      <c r="K16" s="15">
        <f t="shared" si="1"/>
        <v>84.745500000000007</v>
      </c>
      <c r="L16" s="11">
        <f t="shared" si="2"/>
        <v>30509</v>
      </c>
      <c r="M16" s="71"/>
      <c r="N16" s="16" t="s">
        <v>58</v>
      </c>
      <c r="O16" s="17" t="s">
        <v>76</v>
      </c>
      <c r="P16" s="83"/>
    </row>
    <row r="17" spans="2:19" ht="37.5" x14ac:dyDescent="0.3">
      <c r="B17" s="21">
        <v>6</v>
      </c>
      <c r="C17" s="13" t="s">
        <v>17</v>
      </c>
      <c r="D17" s="14">
        <v>300000</v>
      </c>
      <c r="E17" s="14"/>
      <c r="F17" s="18"/>
      <c r="G17" s="22"/>
      <c r="H17" s="28">
        <v>300000</v>
      </c>
      <c r="I17" s="66">
        <f t="shared" si="0"/>
        <v>0.3</v>
      </c>
      <c r="J17" s="51"/>
      <c r="K17" s="15">
        <f t="shared" si="1"/>
        <v>100</v>
      </c>
      <c r="L17" s="11">
        <f t="shared" si="2"/>
        <v>0</v>
      </c>
      <c r="M17" s="71"/>
      <c r="N17" s="16" t="s">
        <v>58</v>
      </c>
      <c r="O17" s="17" t="s">
        <v>76</v>
      </c>
      <c r="P17" s="83"/>
    </row>
    <row r="18" spans="2:19" ht="37.5" x14ac:dyDescent="0.3">
      <c r="B18" s="12">
        <v>7</v>
      </c>
      <c r="C18" s="13" t="s">
        <v>18</v>
      </c>
      <c r="D18" s="14">
        <v>1250000</v>
      </c>
      <c r="E18" s="14"/>
      <c r="F18" s="18"/>
      <c r="G18" s="22"/>
      <c r="H18" s="28">
        <v>1162130</v>
      </c>
      <c r="I18" s="66">
        <f t="shared" si="0"/>
        <v>1.1621300000000001</v>
      </c>
      <c r="J18" s="51"/>
      <c r="K18" s="15">
        <f t="shared" si="1"/>
        <v>92.970399999999998</v>
      </c>
      <c r="L18" s="11">
        <f t="shared" si="2"/>
        <v>87870</v>
      </c>
      <c r="M18" s="71"/>
      <c r="N18" s="16" t="s">
        <v>58</v>
      </c>
      <c r="O18" s="17" t="s">
        <v>80</v>
      </c>
      <c r="P18" s="83"/>
      <c r="Q18" s="34"/>
    </row>
    <row r="19" spans="2:19" ht="40.5" customHeight="1" x14ac:dyDescent="0.3">
      <c r="B19" s="21">
        <v>51</v>
      </c>
      <c r="C19" s="13" t="s">
        <v>164</v>
      </c>
      <c r="D19" s="14">
        <v>8000000</v>
      </c>
      <c r="E19" s="14"/>
      <c r="F19" s="22"/>
      <c r="G19" s="22"/>
      <c r="H19" s="32"/>
      <c r="I19" s="66"/>
      <c r="K19" s="15">
        <f>H19*100/D19</f>
        <v>0</v>
      </c>
      <c r="L19" s="11">
        <f>D19-H19</f>
        <v>8000000</v>
      </c>
      <c r="M19" s="71"/>
      <c r="N19" s="16" t="s">
        <v>58</v>
      </c>
      <c r="O19" s="17"/>
      <c r="P19" s="83"/>
      <c r="Q19" s="79"/>
    </row>
    <row r="20" spans="2:19" ht="22.5" customHeight="1" x14ac:dyDescent="0.3">
      <c r="B20" s="21">
        <v>52</v>
      </c>
      <c r="C20" s="13" t="s">
        <v>165</v>
      </c>
      <c r="D20" s="14">
        <v>5000000</v>
      </c>
      <c r="E20" s="14"/>
      <c r="F20" s="22"/>
      <c r="G20" s="22"/>
      <c r="H20" s="32"/>
      <c r="I20" s="66"/>
      <c r="K20" s="15">
        <f>H20*100/D20</f>
        <v>0</v>
      </c>
      <c r="L20" s="11">
        <f>D20-H20</f>
        <v>5000000</v>
      </c>
      <c r="M20" s="71"/>
      <c r="N20" s="16" t="s">
        <v>58</v>
      </c>
      <c r="O20" s="17"/>
      <c r="P20" s="83"/>
      <c r="Q20" s="79"/>
    </row>
    <row r="21" spans="2:19" ht="56.25" x14ac:dyDescent="0.3">
      <c r="B21" s="21">
        <v>8</v>
      </c>
      <c r="C21" s="13" t="s">
        <v>19</v>
      </c>
      <c r="D21" s="14">
        <v>200000</v>
      </c>
      <c r="E21" s="14"/>
      <c r="F21" s="18"/>
      <c r="G21" s="22"/>
      <c r="H21" s="28">
        <v>71610</v>
      </c>
      <c r="I21" s="66">
        <f t="shared" si="0"/>
        <v>7.1609999999999993E-2</v>
      </c>
      <c r="J21" s="51"/>
      <c r="K21" s="15">
        <f t="shared" si="1"/>
        <v>35.805</v>
      </c>
      <c r="L21" s="11">
        <f t="shared" si="2"/>
        <v>128390</v>
      </c>
      <c r="M21" s="71"/>
      <c r="N21" s="16" t="s">
        <v>59</v>
      </c>
      <c r="O21" s="17" t="s">
        <v>80</v>
      </c>
      <c r="P21" s="83"/>
      <c r="Q21" s="63"/>
    </row>
    <row r="22" spans="2:19" ht="56.25" x14ac:dyDescent="0.3">
      <c r="B22" s="21">
        <v>9</v>
      </c>
      <c r="C22" s="13" t="s">
        <v>85</v>
      </c>
      <c r="D22" s="14"/>
      <c r="E22" s="14"/>
      <c r="F22" s="18"/>
      <c r="G22" s="22"/>
      <c r="H22" s="28"/>
      <c r="I22" s="66">
        <f t="shared" si="0"/>
        <v>0</v>
      </c>
      <c r="J22" s="66">
        <v>0</v>
      </c>
      <c r="K22" s="15"/>
      <c r="L22" s="11"/>
      <c r="M22" s="71"/>
      <c r="N22" s="16"/>
      <c r="O22" s="17"/>
      <c r="P22" s="83"/>
    </row>
    <row r="23" spans="2:19" ht="55.5" customHeight="1" x14ac:dyDescent="0.3">
      <c r="B23" s="21"/>
      <c r="C23" s="13" t="s">
        <v>86</v>
      </c>
      <c r="D23" s="14">
        <v>3000000</v>
      </c>
      <c r="E23" s="14"/>
      <c r="F23" s="33">
        <v>2910000</v>
      </c>
      <c r="G23" s="22"/>
      <c r="H23" s="28">
        <v>2910000</v>
      </c>
      <c r="I23" s="66">
        <f t="shared" si="0"/>
        <v>2.91</v>
      </c>
      <c r="J23" s="66">
        <v>0</v>
      </c>
      <c r="K23" s="15">
        <f t="shared" ref="K23:K42" si="3">H23*100/D23</f>
        <v>97</v>
      </c>
      <c r="L23" s="11">
        <f t="shared" ref="L23:L42" si="4">D23-H23</f>
        <v>90000</v>
      </c>
      <c r="M23" s="72">
        <f>D23-F23</f>
        <v>90000</v>
      </c>
      <c r="N23" s="16" t="s">
        <v>96</v>
      </c>
      <c r="O23" s="17" t="s">
        <v>76</v>
      </c>
      <c r="P23" s="92">
        <f>D23+D24+Q24+D25+D26+D27+D28+D29</f>
        <v>33000000</v>
      </c>
    </row>
    <row r="24" spans="2:19" ht="58.5" customHeight="1" x14ac:dyDescent="0.3">
      <c r="B24" s="21"/>
      <c r="C24" s="13" t="s">
        <v>87</v>
      </c>
      <c r="D24" s="14">
        <v>3000000</v>
      </c>
      <c r="E24" s="14"/>
      <c r="F24" s="18"/>
      <c r="G24" s="22"/>
      <c r="H24" s="28"/>
      <c r="I24" s="66">
        <f t="shared" si="0"/>
        <v>0</v>
      </c>
      <c r="J24" s="66">
        <v>0</v>
      </c>
      <c r="K24" s="15">
        <f t="shared" si="3"/>
        <v>0</v>
      </c>
      <c r="L24" s="11">
        <f t="shared" si="4"/>
        <v>3000000</v>
      </c>
      <c r="M24" s="71"/>
      <c r="N24" s="16" t="s">
        <v>96</v>
      </c>
      <c r="O24" s="17" t="s">
        <v>91</v>
      </c>
      <c r="P24" s="83"/>
    </row>
    <row r="25" spans="2:19" ht="62.25" customHeight="1" x14ac:dyDescent="0.3">
      <c r="B25" s="21"/>
      <c r="C25" s="13" t="s">
        <v>88</v>
      </c>
      <c r="D25" s="14">
        <v>3000000</v>
      </c>
      <c r="E25" s="14"/>
      <c r="F25" s="28">
        <v>2959620</v>
      </c>
      <c r="G25" s="22"/>
      <c r="H25" s="28"/>
      <c r="I25" s="66">
        <f t="shared" si="0"/>
        <v>0</v>
      </c>
      <c r="J25" s="66">
        <v>0</v>
      </c>
      <c r="K25" s="15">
        <f t="shared" si="3"/>
        <v>0</v>
      </c>
      <c r="L25" s="11">
        <f t="shared" si="4"/>
        <v>3000000</v>
      </c>
      <c r="M25" s="72">
        <f>D25-F25</f>
        <v>40380</v>
      </c>
      <c r="N25" s="16" t="s">
        <v>96</v>
      </c>
      <c r="O25" s="17" t="s">
        <v>91</v>
      </c>
      <c r="P25" s="83"/>
    </row>
    <row r="26" spans="2:19" ht="62.25" customHeight="1" x14ac:dyDescent="0.3">
      <c r="B26" s="21"/>
      <c r="C26" s="13" t="s">
        <v>89</v>
      </c>
      <c r="D26" s="14">
        <v>1000000</v>
      </c>
      <c r="E26" s="14"/>
      <c r="F26" s="28">
        <v>948000</v>
      </c>
      <c r="G26" s="22"/>
      <c r="H26" s="28">
        <v>237000</v>
      </c>
      <c r="I26" s="66">
        <f t="shared" si="0"/>
        <v>0.23699999999999999</v>
      </c>
      <c r="J26" s="66">
        <v>0</v>
      </c>
      <c r="K26" s="15">
        <f t="shared" si="3"/>
        <v>23.7</v>
      </c>
      <c r="L26" s="11">
        <f t="shared" si="4"/>
        <v>763000</v>
      </c>
      <c r="M26" s="72">
        <f>D26-F26</f>
        <v>52000</v>
      </c>
      <c r="N26" s="16" t="s">
        <v>96</v>
      </c>
      <c r="O26" s="17" t="s">
        <v>91</v>
      </c>
      <c r="P26" s="83"/>
    </row>
    <row r="27" spans="2:19" ht="62.25" customHeight="1" x14ac:dyDescent="0.3">
      <c r="B27" s="21"/>
      <c r="C27" s="13" t="s">
        <v>90</v>
      </c>
      <c r="D27" s="14">
        <v>3000000</v>
      </c>
      <c r="E27" s="14">
        <v>2880000</v>
      </c>
      <c r="F27" s="28">
        <v>2880000</v>
      </c>
      <c r="G27" s="22"/>
      <c r="H27" s="28">
        <v>2880000</v>
      </c>
      <c r="I27" s="66">
        <f t="shared" si="0"/>
        <v>2.88</v>
      </c>
      <c r="J27" s="66"/>
      <c r="K27" s="15">
        <f t="shared" si="3"/>
        <v>96</v>
      </c>
      <c r="L27" s="11">
        <f t="shared" si="4"/>
        <v>120000</v>
      </c>
      <c r="M27" s="72">
        <f>D27-F27</f>
        <v>120000</v>
      </c>
      <c r="N27" s="16" t="s">
        <v>96</v>
      </c>
      <c r="O27" s="17" t="s">
        <v>92</v>
      </c>
      <c r="P27" s="83"/>
    </row>
    <row r="28" spans="2:19" ht="37.5" customHeight="1" x14ac:dyDescent="0.3">
      <c r="B28" s="21">
        <v>49</v>
      </c>
      <c r="C28" s="13" t="s">
        <v>162</v>
      </c>
      <c r="D28" s="14">
        <v>5000000</v>
      </c>
      <c r="E28" s="14"/>
      <c r="F28" s="22"/>
      <c r="G28" s="22"/>
      <c r="H28" s="32"/>
      <c r="I28" s="66"/>
      <c r="K28" s="15">
        <f>H28*100/D28</f>
        <v>0</v>
      </c>
      <c r="L28" s="11">
        <f>D28-H28</f>
        <v>5000000</v>
      </c>
      <c r="M28" s="71"/>
      <c r="N28" s="16" t="s">
        <v>172</v>
      </c>
      <c r="O28" s="17"/>
      <c r="P28" s="83"/>
      <c r="Q28" s="79"/>
    </row>
    <row r="29" spans="2:19" ht="37.5" customHeight="1" x14ac:dyDescent="0.3">
      <c r="B29" s="21">
        <v>50</v>
      </c>
      <c r="C29" s="13" t="s">
        <v>163</v>
      </c>
      <c r="D29" s="14">
        <v>15000000</v>
      </c>
      <c r="E29" s="14"/>
      <c r="F29" s="22"/>
      <c r="G29" s="22"/>
      <c r="H29" s="32"/>
      <c r="I29" s="66"/>
      <c r="K29" s="15">
        <f>H29*100/D29</f>
        <v>0</v>
      </c>
      <c r="L29" s="11">
        <f>D29-H29</f>
        <v>15000000</v>
      </c>
      <c r="M29" s="71"/>
      <c r="N29" s="16" t="s">
        <v>172</v>
      </c>
      <c r="O29" s="17"/>
      <c r="P29" s="83"/>
      <c r="Q29" s="79"/>
    </row>
    <row r="30" spans="2:19" ht="56.25" x14ac:dyDescent="0.3">
      <c r="B30" s="12">
        <v>10</v>
      </c>
      <c r="C30" s="13" t="s">
        <v>20</v>
      </c>
      <c r="D30" s="14">
        <v>4120000</v>
      </c>
      <c r="E30" s="14"/>
      <c r="F30" s="18"/>
      <c r="G30" s="22"/>
      <c r="H30" s="28"/>
      <c r="I30" s="66">
        <f t="shared" si="0"/>
        <v>0</v>
      </c>
      <c r="J30" s="66">
        <v>0</v>
      </c>
      <c r="K30" s="15">
        <f t="shared" si="3"/>
        <v>0</v>
      </c>
      <c r="L30" s="11">
        <f t="shared" si="4"/>
        <v>4120000</v>
      </c>
      <c r="M30" s="71"/>
      <c r="N30" s="16" t="s">
        <v>97</v>
      </c>
      <c r="O30" s="17" t="s">
        <v>130</v>
      </c>
      <c r="P30" s="92">
        <f>D30</f>
        <v>4120000</v>
      </c>
      <c r="Q30" s="7" t="s">
        <v>103</v>
      </c>
      <c r="S30" s="7">
        <v>210</v>
      </c>
    </row>
    <row r="31" spans="2:19" ht="37.5" x14ac:dyDescent="0.3">
      <c r="B31" s="21">
        <v>11</v>
      </c>
      <c r="C31" s="13" t="s">
        <v>21</v>
      </c>
      <c r="D31" s="14">
        <v>100200</v>
      </c>
      <c r="E31" s="14">
        <v>60000</v>
      </c>
      <c r="F31" s="18"/>
      <c r="G31" s="22"/>
      <c r="H31" s="28">
        <v>91800</v>
      </c>
      <c r="I31" s="66">
        <f t="shared" si="0"/>
        <v>9.1800000000000007E-2</v>
      </c>
      <c r="K31" s="15">
        <f t="shared" si="3"/>
        <v>91.616766467065872</v>
      </c>
      <c r="L31" s="11">
        <f t="shared" si="4"/>
        <v>8400</v>
      </c>
      <c r="M31" s="71"/>
      <c r="N31" s="16" t="s">
        <v>60</v>
      </c>
      <c r="O31" s="17" t="s">
        <v>80</v>
      </c>
      <c r="P31" s="92">
        <f>D31+D32</f>
        <v>342400</v>
      </c>
    </row>
    <row r="32" spans="2:19" ht="37.5" x14ac:dyDescent="0.3">
      <c r="B32" s="21">
        <v>12</v>
      </c>
      <c r="C32" s="13" t="s">
        <v>22</v>
      </c>
      <c r="D32" s="14">
        <v>242200</v>
      </c>
      <c r="E32" s="14"/>
      <c r="F32" s="18"/>
      <c r="G32" s="22"/>
      <c r="H32" s="28">
        <v>228750</v>
      </c>
      <c r="I32" s="66">
        <f t="shared" si="0"/>
        <v>0.22875000000000001</v>
      </c>
      <c r="K32" s="15">
        <f t="shared" si="3"/>
        <v>94.4467382328654</v>
      </c>
      <c r="L32" s="11">
        <f t="shared" si="4"/>
        <v>13450</v>
      </c>
      <c r="M32" s="71"/>
      <c r="N32" s="16" t="s">
        <v>60</v>
      </c>
      <c r="O32" s="17" t="s">
        <v>80</v>
      </c>
      <c r="P32" s="83"/>
    </row>
    <row r="33" spans="2:17" ht="37.5" x14ac:dyDescent="0.3">
      <c r="B33" s="12">
        <v>13</v>
      </c>
      <c r="C33" s="13" t="s">
        <v>23</v>
      </c>
      <c r="D33" s="14">
        <v>865000</v>
      </c>
      <c r="E33" s="14"/>
      <c r="F33" s="18"/>
      <c r="G33" s="22"/>
      <c r="H33" s="28">
        <v>85000</v>
      </c>
      <c r="I33" s="66">
        <f t="shared" si="0"/>
        <v>8.5000000000000006E-2</v>
      </c>
      <c r="K33" s="15">
        <f t="shared" si="3"/>
        <v>9.8265895953757223</v>
      </c>
      <c r="L33" s="11">
        <f t="shared" si="4"/>
        <v>780000</v>
      </c>
      <c r="M33" s="71"/>
      <c r="N33" s="16" t="s">
        <v>61</v>
      </c>
      <c r="O33" s="17" t="s">
        <v>80</v>
      </c>
      <c r="P33" s="92">
        <f>D33</f>
        <v>865000</v>
      </c>
    </row>
    <row r="34" spans="2:17" ht="37.5" x14ac:dyDescent="0.3">
      <c r="B34" s="21">
        <v>14</v>
      </c>
      <c r="C34" s="13" t="s">
        <v>24</v>
      </c>
      <c r="D34" s="14">
        <f>6500000-315337</f>
        <v>6184663</v>
      </c>
      <c r="E34" s="14"/>
      <c r="F34" s="18"/>
      <c r="G34" s="22"/>
      <c r="H34" s="28">
        <v>4688410</v>
      </c>
      <c r="I34" s="66">
        <f t="shared" si="0"/>
        <v>4.6884100000000002</v>
      </c>
      <c r="K34" s="15">
        <f t="shared" si="3"/>
        <v>75.807040739325657</v>
      </c>
      <c r="L34" s="11">
        <f t="shared" si="4"/>
        <v>1496253</v>
      </c>
      <c r="M34" s="71"/>
      <c r="N34" s="16" t="s">
        <v>62</v>
      </c>
      <c r="O34" s="17" t="s">
        <v>80</v>
      </c>
      <c r="P34" s="92">
        <f>D34</f>
        <v>6184663</v>
      </c>
      <c r="Q34" s="63"/>
    </row>
    <row r="35" spans="2:17" ht="56.25" x14ac:dyDescent="0.3">
      <c r="B35" s="21">
        <v>15</v>
      </c>
      <c r="C35" s="13" t="s">
        <v>25</v>
      </c>
      <c r="D35" s="14">
        <f>21560000-1686000</f>
        <v>19874000</v>
      </c>
      <c r="E35" s="14"/>
      <c r="F35" s="28">
        <v>19874000</v>
      </c>
      <c r="G35" s="27" t="s">
        <v>119</v>
      </c>
      <c r="H35" s="28"/>
      <c r="I35" s="66">
        <f t="shared" si="0"/>
        <v>0</v>
      </c>
      <c r="J35" s="66">
        <v>0</v>
      </c>
      <c r="K35" s="15">
        <f t="shared" si="3"/>
        <v>0</v>
      </c>
      <c r="L35" s="11">
        <f t="shared" si="4"/>
        <v>19874000</v>
      </c>
      <c r="M35" s="65">
        <f>D35-F35</f>
        <v>0</v>
      </c>
      <c r="N35" s="16" t="s">
        <v>63</v>
      </c>
      <c r="O35" s="17" t="s">
        <v>79</v>
      </c>
      <c r="P35" s="92">
        <f>D35+D36</f>
        <v>26374000</v>
      </c>
      <c r="Q35" s="34"/>
    </row>
    <row r="36" spans="2:17" ht="75" x14ac:dyDescent="0.3">
      <c r="B36" s="12">
        <v>16</v>
      </c>
      <c r="C36" s="13" t="s">
        <v>26</v>
      </c>
      <c r="D36" s="14">
        <v>6500000</v>
      </c>
      <c r="E36" s="14"/>
      <c r="F36" s="28">
        <v>6500000</v>
      </c>
      <c r="G36" s="27" t="s">
        <v>158</v>
      </c>
      <c r="H36" s="28"/>
      <c r="I36" s="66">
        <f t="shared" si="0"/>
        <v>0</v>
      </c>
      <c r="J36" s="66">
        <v>0</v>
      </c>
      <c r="K36" s="15">
        <f t="shared" si="3"/>
        <v>0</v>
      </c>
      <c r="L36" s="11">
        <f t="shared" si="4"/>
        <v>6500000</v>
      </c>
      <c r="M36" s="71">
        <v>0</v>
      </c>
      <c r="N36" s="16" t="s">
        <v>63</v>
      </c>
      <c r="O36" s="17" t="s">
        <v>80</v>
      </c>
      <c r="P36" s="83"/>
    </row>
    <row r="37" spans="2:17" ht="37.5" x14ac:dyDescent="0.3">
      <c r="B37" s="21">
        <v>17</v>
      </c>
      <c r="C37" s="13" t="s">
        <v>27</v>
      </c>
      <c r="D37" s="14">
        <v>2241200</v>
      </c>
      <c r="E37" s="14"/>
      <c r="F37" s="18"/>
      <c r="G37" s="22"/>
      <c r="H37" s="28">
        <v>105795.58</v>
      </c>
      <c r="I37" s="66">
        <f t="shared" si="0"/>
        <v>0.10579558</v>
      </c>
      <c r="K37" s="15">
        <f t="shared" si="3"/>
        <v>4.7204881313582012</v>
      </c>
      <c r="L37" s="11">
        <f t="shared" si="4"/>
        <v>2135404.42</v>
      </c>
      <c r="M37" s="71"/>
      <c r="N37" s="16" t="s">
        <v>64</v>
      </c>
      <c r="O37" s="17" t="s">
        <v>80</v>
      </c>
      <c r="P37" s="83"/>
    </row>
    <row r="38" spans="2:17" ht="56.25" x14ac:dyDescent="0.3">
      <c r="B38" s="21">
        <v>18</v>
      </c>
      <c r="C38" s="13" t="s">
        <v>28</v>
      </c>
      <c r="D38" s="14">
        <f>783000-184000</f>
        <v>599000</v>
      </c>
      <c r="E38" s="14"/>
      <c r="F38" s="26">
        <v>599000</v>
      </c>
      <c r="G38" s="27" t="s">
        <v>81</v>
      </c>
      <c r="H38" s="28"/>
      <c r="I38" s="66">
        <f t="shared" si="0"/>
        <v>0</v>
      </c>
      <c r="J38" s="66">
        <v>0</v>
      </c>
      <c r="K38" s="15">
        <f t="shared" si="3"/>
        <v>0</v>
      </c>
      <c r="L38" s="11">
        <f t="shared" si="4"/>
        <v>599000</v>
      </c>
      <c r="M38" s="65">
        <f>D38-F38</f>
        <v>0</v>
      </c>
      <c r="N38" s="16" t="s">
        <v>65</v>
      </c>
      <c r="O38" s="17" t="s">
        <v>79</v>
      </c>
      <c r="P38" s="92">
        <f>D38+D39+D40+D41</f>
        <v>12739500</v>
      </c>
      <c r="Q38" s="62">
        <f>H38+H39+H40</f>
        <v>11643000</v>
      </c>
    </row>
    <row r="39" spans="2:17" ht="75" x14ac:dyDescent="0.3">
      <c r="B39" s="12">
        <v>19</v>
      </c>
      <c r="C39" s="13" t="s">
        <v>29</v>
      </c>
      <c r="D39" s="14">
        <f>8029100-2975100</f>
        <v>5054000</v>
      </c>
      <c r="E39" s="14"/>
      <c r="F39" s="28">
        <v>5054000</v>
      </c>
      <c r="G39" s="27" t="s">
        <v>81</v>
      </c>
      <c r="H39" s="28">
        <v>5054000</v>
      </c>
      <c r="I39" s="66">
        <f t="shared" si="0"/>
        <v>5.0540000000000003</v>
      </c>
      <c r="K39" s="15">
        <f t="shared" si="3"/>
        <v>100</v>
      </c>
      <c r="L39" s="11">
        <f t="shared" si="4"/>
        <v>0</v>
      </c>
      <c r="M39" s="65">
        <f>D39-F39</f>
        <v>0</v>
      </c>
      <c r="N39" s="16" t="s">
        <v>65</v>
      </c>
      <c r="O39" s="17" t="s">
        <v>76</v>
      </c>
      <c r="P39" s="83"/>
      <c r="Q39" s="34"/>
    </row>
    <row r="40" spans="2:17" ht="75" x14ac:dyDescent="0.3">
      <c r="B40" s="21">
        <v>20</v>
      </c>
      <c r="C40" s="13" t="s">
        <v>30</v>
      </c>
      <c r="D40" s="14">
        <f>10574200-1502900-96300-2386000</f>
        <v>6589000</v>
      </c>
      <c r="E40" s="14"/>
      <c r="F40" s="28">
        <v>6589000</v>
      </c>
      <c r="G40" s="27" t="s">
        <v>102</v>
      </c>
      <c r="H40" s="28">
        <v>6589000</v>
      </c>
      <c r="I40" s="66">
        <f t="shared" si="0"/>
        <v>6.5890000000000004</v>
      </c>
      <c r="J40" s="66">
        <v>0</v>
      </c>
      <c r="K40" s="15">
        <f t="shared" si="3"/>
        <v>100</v>
      </c>
      <c r="L40" s="11">
        <f t="shared" si="4"/>
        <v>0</v>
      </c>
      <c r="M40" s="65">
        <f>D40-F40</f>
        <v>0</v>
      </c>
      <c r="N40" s="16" t="s">
        <v>65</v>
      </c>
      <c r="O40" s="17" t="s">
        <v>76</v>
      </c>
      <c r="P40" s="83"/>
      <c r="Q40" s="34"/>
    </row>
    <row r="41" spans="2:17" ht="37.5" customHeight="1" x14ac:dyDescent="0.3">
      <c r="B41" s="21">
        <v>57</v>
      </c>
      <c r="C41" s="13" t="s">
        <v>168</v>
      </c>
      <c r="D41" s="14">
        <v>497500</v>
      </c>
      <c r="E41" s="14"/>
      <c r="F41" s="22"/>
      <c r="G41" s="22"/>
      <c r="H41" s="32"/>
      <c r="I41" s="66"/>
      <c r="K41" s="15">
        <f>H41*100/D41</f>
        <v>0</v>
      </c>
      <c r="L41" s="11">
        <f t="shared" ref="L41" si="5">D41-H41</f>
        <v>497500</v>
      </c>
      <c r="M41" s="71"/>
      <c r="N41" s="16" t="s">
        <v>65</v>
      </c>
      <c r="O41" s="17"/>
      <c r="P41" s="83"/>
      <c r="Q41" s="79"/>
    </row>
    <row r="42" spans="2:17" ht="93.75" x14ac:dyDescent="0.3">
      <c r="B42" s="21">
        <v>21</v>
      </c>
      <c r="C42" s="13" t="s">
        <v>31</v>
      </c>
      <c r="D42" s="14">
        <f>5528000-553000</f>
        <v>4975000</v>
      </c>
      <c r="E42" s="14"/>
      <c r="F42" s="28">
        <v>4975000</v>
      </c>
      <c r="G42" s="27" t="s">
        <v>81</v>
      </c>
      <c r="H42" s="28">
        <v>1243750</v>
      </c>
      <c r="I42" s="66">
        <f t="shared" si="0"/>
        <v>1.2437499999999999</v>
      </c>
      <c r="K42" s="15">
        <f t="shared" si="3"/>
        <v>25</v>
      </c>
      <c r="L42" s="11">
        <f t="shared" si="4"/>
        <v>3731250</v>
      </c>
      <c r="M42" s="65">
        <f>D42-F42</f>
        <v>0</v>
      </c>
      <c r="N42" s="16" t="s">
        <v>66</v>
      </c>
      <c r="O42" s="17" t="s">
        <v>79</v>
      </c>
      <c r="P42" s="92">
        <f>D42+D44+D45+D46+D47+D48+D50+D51+D52+D53</f>
        <v>42695611</v>
      </c>
      <c r="Q42" s="80">
        <f>H42+H44+H45+H46+H47+H48+H50+H51+H52+H53</f>
        <v>30565980.02</v>
      </c>
    </row>
    <row r="43" spans="2:17" ht="56.25" x14ac:dyDescent="0.3">
      <c r="B43" s="12">
        <v>22</v>
      </c>
      <c r="C43" s="13" t="s">
        <v>32</v>
      </c>
      <c r="D43" s="14"/>
      <c r="E43" s="14"/>
      <c r="F43" s="22"/>
      <c r="G43" s="22"/>
      <c r="H43" s="28"/>
      <c r="I43" s="66">
        <f t="shared" si="0"/>
        <v>0</v>
      </c>
      <c r="J43" s="66">
        <v>0</v>
      </c>
      <c r="K43" s="15"/>
      <c r="L43" s="11"/>
      <c r="M43" s="71"/>
      <c r="N43" s="16"/>
      <c r="O43" s="17"/>
      <c r="P43" s="83"/>
      <c r="Q43" s="34"/>
    </row>
    <row r="44" spans="2:17" ht="37.5" x14ac:dyDescent="0.3">
      <c r="B44" s="12"/>
      <c r="C44" s="13" t="s">
        <v>122</v>
      </c>
      <c r="D44" s="14">
        <f>5940000-20000</f>
        <v>5920000</v>
      </c>
      <c r="E44" s="14"/>
      <c r="F44" s="22">
        <v>5920000</v>
      </c>
      <c r="G44" s="27" t="s">
        <v>152</v>
      </c>
      <c r="H44" s="28">
        <v>5920000</v>
      </c>
      <c r="I44" s="66">
        <f t="shared" si="0"/>
        <v>5.92</v>
      </c>
      <c r="J44" s="66"/>
      <c r="K44" s="15">
        <f>H44*100/D44</f>
        <v>100</v>
      </c>
      <c r="L44" s="11">
        <f>D44-H44</f>
        <v>0</v>
      </c>
      <c r="M44" s="65">
        <f>D44-F44</f>
        <v>0</v>
      </c>
      <c r="N44" s="16" t="s">
        <v>66</v>
      </c>
      <c r="O44" s="17" t="s">
        <v>76</v>
      </c>
      <c r="P44" s="83"/>
      <c r="Q44" s="69"/>
    </row>
    <row r="45" spans="2:17" ht="37.5" x14ac:dyDescent="0.3">
      <c r="B45" s="12"/>
      <c r="C45" s="13" t="s">
        <v>123</v>
      </c>
      <c r="D45" s="14">
        <f>5940000-20000</f>
        <v>5920000</v>
      </c>
      <c r="E45" s="14"/>
      <c r="F45" s="22">
        <v>5920000</v>
      </c>
      <c r="G45" s="27" t="s">
        <v>153</v>
      </c>
      <c r="H45" s="28">
        <v>5920000</v>
      </c>
      <c r="I45" s="66">
        <f t="shared" si="0"/>
        <v>5.92</v>
      </c>
      <c r="J45" s="66"/>
      <c r="K45" s="15">
        <f>H45*100/D45</f>
        <v>100</v>
      </c>
      <c r="L45" s="11">
        <f>D45-H45</f>
        <v>0</v>
      </c>
      <c r="M45" s="65">
        <f>D45-F45</f>
        <v>0</v>
      </c>
      <c r="N45" s="16" t="s">
        <v>66</v>
      </c>
      <c r="O45" s="17" t="s">
        <v>76</v>
      </c>
      <c r="P45" s="83"/>
      <c r="Q45" s="34"/>
    </row>
    <row r="46" spans="2:17" ht="56.25" x14ac:dyDescent="0.3">
      <c r="B46" s="21">
        <v>23</v>
      </c>
      <c r="C46" s="13" t="s">
        <v>131</v>
      </c>
      <c r="D46" s="14">
        <f>5776900-2300289</f>
        <v>3476611</v>
      </c>
      <c r="E46" s="14"/>
      <c r="F46" s="33">
        <v>3476610.04</v>
      </c>
      <c r="G46" s="27" t="s">
        <v>157</v>
      </c>
      <c r="H46" s="33">
        <v>1738305.02</v>
      </c>
      <c r="I46" s="66">
        <f t="shared" si="0"/>
        <v>1.7383050200000001</v>
      </c>
      <c r="K46" s="15">
        <f>H46*100/D46</f>
        <v>49.999986193451036</v>
      </c>
      <c r="L46" s="11">
        <f>D46-H46</f>
        <v>1738305.98</v>
      </c>
      <c r="M46" s="73">
        <f>D46-F46</f>
        <v>0.9599999999627471</v>
      </c>
      <c r="N46" s="16" t="s">
        <v>66</v>
      </c>
      <c r="O46" s="17" t="s">
        <v>79</v>
      </c>
      <c r="P46" s="83"/>
      <c r="Q46" s="34"/>
    </row>
    <row r="47" spans="2:17" ht="75" x14ac:dyDescent="0.3">
      <c r="B47" s="21">
        <v>24</v>
      </c>
      <c r="C47" s="13" t="s">
        <v>33</v>
      </c>
      <c r="D47" s="14">
        <f>10000000-50000</f>
        <v>9950000</v>
      </c>
      <c r="E47" s="14"/>
      <c r="F47" s="28">
        <v>9950000</v>
      </c>
      <c r="G47" s="27" t="s">
        <v>83</v>
      </c>
      <c r="H47" s="28">
        <v>9950000</v>
      </c>
      <c r="I47" s="66">
        <f t="shared" si="0"/>
        <v>9.9499999999999993</v>
      </c>
      <c r="K47" s="15">
        <f>H47*100/D47</f>
        <v>100</v>
      </c>
      <c r="L47" s="11">
        <f>D47-H47</f>
        <v>0</v>
      </c>
      <c r="M47" s="72">
        <f>D47-F47</f>
        <v>0</v>
      </c>
      <c r="N47" s="16" t="s">
        <v>66</v>
      </c>
      <c r="O47" s="17" t="s">
        <v>79</v>
      </c>
      <c r="P47" s="83"/>
      <c r="Q47" s="63"/>
    </row>
    <row r="48" spans="2:17" ht="56.25" x14ac:dyDescent="0.3">
      <c r="B48" s="12">
        <v>25</v>
      </c>
      <c r="C48" s="13" t="s">
        <v>34</v>
      </c>
      <c r="D48" s="14">
        <f>4950000-20000</f>
        <v>4930000</v>
      </c>
      <c r="E48" s="14"/>
      <c r="F48" s="28">
        <v>4930000</v>
      </c>
      <c r="G48" s="27" t="s">
        <v>83</v>
      </c>
      <c r="H48" s="28">
        <v>1232500</v>
      </c>
      <c r="I48" s="66">
        <f t="shared" si="0"/>
        <v>1.2324999999999999</v>
      </c>
      <c r="K48" s="15">
        <f>H48*100/D48</f>
        <v>25</v>
      </c>
      <c r="L48" s="11">
        <f>D48-H48</f>
        <v>3697500</v>
      </c>
      <c r="M48" s="65">
        <f>D48-F48</f>
        <v>0</v>
      </c>
      <c r="N48" s="16" t="s">
        <v>66</v>
      </c>
      <c r="O48" s="17" t="s">
        <v>79</v>
      </c>
      <c r="P48" s="83"/>
      <c r="Q48" s="63"/>
    </row>
    <row r="49" spans="2:17" ht="56.25" x14ac:dyDescent="0.3">
      <c r="B49" s="21">
        <v>26</v>
      </c>
      <c r="C49" s="13" t="s">
        <v>35</v>
      </c>
      <c r="D49" s="14"/>
      <c r="E49" s="14"/>
      <c r="F49" s="28"/>
      <c r="G49" s="27"/>
      <c r="H49" s="28"/>
      <c r="I49" s="66">
        <f t="shared" si="0"/>
        <v>0</v>
      </c>
      <c r="J49" s="66">
        <v>0</v>
      </c>
      <c r="K49" s="15"/>
      <c r="L49" s="11"/>
      <c r="M49" s="71"/>
      <c r="N49" s="16"/>
      <c r="O49" s="17"/>
      <c r="P49" s="83"/>
      <c r="Q49" s="34"/>
    </row>
    <row r="50" spans="2:17" ht="37.5" x14ac:dyDescent="0.3">
      <c r="B50" s="21"/>
      <c r="C50" s="13" t="s">
        <v>143</v>
      </c>
      <c r="D50" s="14">
        <f>1237500-61875</f>
        <v>1175625</v>
      </c>
      <c r="E50" s="14"/>
      <c r="F50" s="28">
        <v>1175625</v>
      </c>
      <c r="G50" s="27" t="s">
        <v>83</v>
      </c>
      <c r="H50" s="28"/>
      <c r="I50" s="66">
        <f t="shared" si="0"/>
        <v>0</v>
      </c>
      <c r="J50" s="66">
        <v>0</v>
      </c>
      <c r="K50" s="15">
        <f t="shared" ref="K50:K82" si="6">H50*100/D50</f>
        <v>0</v>
      </c>
      <c r="L50" s="11">
        <f t="shared" ref="L50:L80" si="7">D50-H50</f>
        <v>1175625</v>
      </c>
      <c r="M50" s="65">
        <f t="shared" ref="M50:M60" si="8">D50-F50</f>
        <v>0</v>
      </c>
      <c r="N50" s="16" t="s">
        <v>66</v>
      </c>
      <c r="O50" s="17" t="s">
        <v>79</v>
      </c>
      <c r="P50" s="83"/>
      <c r="Q50" s="62"/>
    </row>
    <row r="51" spans="2:17" ht="37.5" x14ac:dyDescent="0.3">
      <c r="B51" s="21"/>
      <c r="C51" s="13" t="s">
        <v>144</v>
      </c>
      <c r="D51" s="14">
        <f>643500-32175</f>
        <v>611325</v>
      </c>
      <c r="E51" s="14"/>
      <c r="F51" s="28">
        <v>611325</v>
      </c>
      <c r="G51" s="27" t="s">
        <v>147</v>
      </c>
      <c r="H51" s="28"/>
      <c r="I51" s="66">
        <f t="shared" si="0"/>
        <v>0</v>
      </c>
      <c r="J51" s="66">
        <v>0</v>
      </c>
      <c r="K51" s="15">
        <f t="shared" si="6"/>
        <v>0</v>
      </c>
      <c r="L51" s="11">
        <f t="shared" si="7"/>
        <v>611325</v>
      </c>
      <c r="M51" s="65">
        <f t="shared" si="8"/>
        <v>0</v>
      </c>
      <c r="N51" s="16" t="s">
        <v>66</v>
      </c>
      <c r="O51" s="17" t="s">
        <v>79</v>
      </c>
      <c r="P51" s="83"/>
      <c r="Q51" s="34"/>
    </row>
    <row r="52" spans="2:17" ht="37.5" x14ac:dyDescent="0.3">
      <c r="B52" s="21"/>
      <c r="C52" s="13" t="s">
        <v>145</v>
      </c>
      <c r="D52" s="14">
        <f>4801500-240075</f>
        <v>4561425</v>
      </c>
      <c r="E52" s="14"/>
      <c r="F52" s="28">
        <v>4561425</v>
      </c>
      <c r="G52" s="27" t="s">
        <v>148</v>
      </c>
      <c r="H52" s="28">
        <v>4561425</v>
      </c>
      <c r="I52" s="66">
        <f t="shared" si="0"/>
        <v>4.5614249999999998</v>
      </c>
      <c r="J52" s="66">
        <v>0</v>
      </c>
      <c r="K52" s="15">
        <f t="shared" si="6"/>
        <v>100</v>
      </c>
      <c r="L52" s="11">
        <f t="shared" si="7"/>
        <v>0</v>
      </c>
      <c r="M52" s="65">
        <f t="shared" si="8"/>
        <v>0</v>
      </c>
      <c r="N52" s="16" t="s">
        <v>66</v>
      </c>
      <c r="O52" s="17" t="s">
        <v>76</v>
      </c>
      <c r="P52" s="83"/>
      <c r="Q52" s="34"/>
    </row>
    <row r="53" spans="2:17" ht="37.5" x14ac:dyDescent="0.3">
      <c r="B53" s="21"/>
      <c r="C53" s="13" t="s">
        <v>146</v>
      </c>
      <c r="D53" s="14">
        <f>1237500-61875</f>
        <v>1175625</v>
      </c>
      <c r="E53" s="14"/>
      <c r="F53" s="28">
        <v>1175625</v>
      </c>
      <c r="G53" s="27" t="s">
        <v>149</v>
      </c>
      <c r="H53" s="28"/>
      <c r="I53" s="66">
        <f t="shared" si="0"/>
        <v>0</v>
      </c>
      <c r="J53" s="66">
        <v>0</v>
      </c>
      <c r="K53" s="15">
        <f t="shared" si="6"/>
        <v>0</v>
      </c>
      <c r="L53" s="11">
        <f t="shared" si="7"/>
        <v>1175625</v>
      </c>
      <c r="M53" s="65">
        <f t="shared" si="8"/>
        <v>0</v>
      </c>
      <c r="N53" s="16" t="s">
        <v>66</v>
      </c>
      <c r="O53" s="17" t="s">
        <v>79</v>
      </c>
      <c r="P53" s="83"/>
      <c r="Q53" s="34"/>
    </row>
    <row r="54" spans="2:17" ht="56.25" x14ac:dyDescent="0.3">
      <c r="B54" s="21">
        <v>27</v>
      </c>
      <c r="C54" s="13" t="s">
        <v>36</v>
      </c>
      <c r="D54" s="14">
        <f>11711000-1360411-2850589</f>
        <v>7500000</v>
      </c>
      <c r="E54" s="14"/>
      <c r="F54" s="28">
        <v>7500000</v>
      </c>
      <c r="G54" s="27" t="s">
        <v>105</v>
      </c>
      <c r="H54" s="28">
        <v>7500000</v>
      </c>
      <c r="I54" s="66">
        <f t="shared" si="0"/>
        <v>7.5</v>
      </c>
      <c r="K54" s="15">
        <f t="shared" si="6"/>
        <v>100</v>
      </c>
      <c r="L54" s="11">
        <f t="shared" si="7"/>
        <v>0</v>
      </c>
      <c r="M54" s="65">
        <f t="shared" si="8"/>
        <v>0</v>
      </c>
      <c r="N54" s="16" t="s">
        <v>67</v>
      </c>
      <c r="O54" s="17" t="s">
        <v>76</v>
      </c>
      <c r="P54" s="92">
        <f>D54+D55</f>
        <v>15362000</v>
      </c>
      <c r="Q54" s="62">
        <f>H54+H55</f>
        <v>7500000</v>
      </c>
    </row>
    <row r="55" spans="2:17" ht="56.25" x14ac:dyDescent="0.3">
      <c r="B55" s="12">
        <v>28</v>
      </c>
      <c r="C55" s="13" t="s">
        <v>37</v>
      </c>
      <c r="D55" s="14">
        <f>12025000-4163000</f>
        <v>7862000</v>
      </c>
      <c r="E55" s="14"/>
      <c r="F55" s="28">
        <v>7862000</v>
      </c>
      <c r="G55" s="27" t="s">
        <v>106</v>
      </c>
      <c r="H55" s="28"/>
      <c r="I55" s="66">
        <f t="shared" si="0"/>
        <v>0</v>
      </c>
      <c r="J55" s="66">
        <v>0</v>
      </c>
      <c r="K55" s="15">
        <f t="shared" si="6"/>
        <v>0</v>
      </c>
      <c r="L55" s="11">
        <f t="shared" si="7"/>
        <v>7862000</v>
      </c>
      <c r="M55" s="65">
        <f t="shared" si="8"/>
        <v>0</v>
      </c>
      <c r="N55" s="16" t="s">
        <v>67</v>
      </c>
      <c r="O55" s="17" t="s">
        <v>79</v>
      </c>
      <c r="P55" s="83"/>
      <c r="Q55" s="34"/>
    </row>
    <row r="56" spans="2:17" ht="56.25" x14ac:dyDescent="0.3">
      <c r="B56" s="21">
        <v>29</v>
      </c>
      <c r="C56" s="13" t="s">
        <v>38</v>
      </c>
      <c r="D56" s="14">
        <f>11019100-3217577</f>
        <v>7801523</v>
      </c>
      <c r="E56" s="41"/>
      <c r="F56" s="33">
        <v>7801522.7999999998</v>
      </c>
      <c r="G56" s="27" t="s">
        <v>141</v>
      </c>
      <c r="H56" s="28"/>
      <c r="I56" s="66">
        <f t="shared" si="0"/>
        <v>0</v>
      </c>
      <c r="J56" s="66">
        <v>0</v>
      </c>
      <c r="K56" s="15">
        <f t="shared" si="6"/>
        <v>0</v>
      </c>
      <c r="L56" s="11">
        <f t="shared" si="7"/>
        <v>7801523</v>
      </c>
      <c r="M56" s="73">
        <f t="shared" si="8"/>
        <v>0.20000000018626451</v>
      </c>
      <c r="N56" s="16" t="s">
        <v>68</v>
      </c>
      <c r="O56" s="17" t="s">
        <v>79</v>
      </c>
      <c r="P56" s="92">
        <f>D56+D57+D58</f>
        <v>11749523</v>
      </c>
      <c r="Q56" s="62">
        <f>H56+H57</f>
        <v>0</v>
      </c>
    </row>
    <row r="57" spans="2:17" ht="56.25" x14ac:dyDescent="0.3">
      <c r="B57" s="21">
        <v>30</v>
      </c>
      <c r="C57" s="13" t="s">
        <v>39</v>
      </c>
      <c r="D57" s="14">
        <f>1754200-306200</f>
        <v>1448000</v>
      </c>
      <c r="E57" s="14"/>
      <c r="F57" s="28">
        <v>1448000</v>
      </c>
      <c r="G57" s="27" t="s">
        <v>133</v>
      </c>
      <c r="H57" s="28"/>
      <c r="I57" s="66">
        <f t="shared" si="0"/>
        <v>0</v>
      </c>
      <c r="J57" s="66">
        <v>0</v>
      </c>
      <c r="K57" s="15">
        <f t="shared" si="6"/>
        <v>0</v>
      </c>
      <c r="L57" s="11">
        <f t="shared" si="7"/>
        <v>1448000</v>
      </c>
      <c r="M57" s="65">
        <f t="shared" si="8"/>
        <v>0</v>
      </c>
      <c r="N57" s="16" t="s">
        <v>68</v>
      </c>
      <c r="O57" s="17" t="s">
        <v>79</v>
      </c>
      <c r="P57" s="83"/>
      <c r="Q57" s="34"/>
    </row>
    <row r="58" spans="2:17" ht="37.5" customHeight="1" x14ac:dyDescent="0.3">
      <c r="B58" s="21">
        <v>56</v>
      </c>
      <c r="C58" s="13" t="s">
        <v>166</v>
      </c>
      <c r="D58" s="14">
        <v>2500000</v>
      </c>
      <c r="E58" s="14"/>
      <c r="F58" s="22"/>
      <c r="G58" s="22"/>
      <c r="H58" s="32"/>
      <c r="I58" s="66"/>
      <c r="K58" s="15">
        <f>H58*100/D58</f>
        <v>0</v>
      </c>
      <c r="L58" s="11">
        <f>D58-H58</f>
        <v>2500000</v>
      </c>
      <c r="M58" s="71"/>
      <c r="N58" s="16" t="s">
        <v>68</v>
      </c>
      <c r="O58" s="17"/>
      <c r="P58" s="83"/>
      <c r="Q58" s="79"/>
    </row>
    <row r="59" spans="2:17" ht="42.75" customHeight="1" x14ac:dyDescent="0.3">
      <c r="B59" s="12">
        <v>31</v>
      </c>
      <c r="C59" s="13" t="s">
        <v>40</v>
      </c>
      <c r="D59" s="14">
        <f>3969000-1081000</f>
        <v>2888000</v>
      </c>
      <c r="E59" s="14"/>
      <c r="F59" s="28">
        <v>2888000</v>
      </c>
      <c r="G59" s="27" t="s">
        <v>101</v>
      </c>
      <c r="H59" s="28"/>
      <c r="I59" s="66">
        <f t="shared" si="0"/>
        <v>0</v>
      </c>
      <c r="J59" s="66">
        <v>0</v>
      </c>
      <c r="K59" s="15">
        <f t="shared" si="6"/>
        <v>0</v>
      </c>
      <c r="L59" s="11">
        <f t="shared" si="7"/>
        <v>2888000</v>
      </c>
      <c r="M59" s="65">
        <f t="shared" si="8"/>
        <v>0</v>
      </c>
      <c r="N59" s="16" t="s">
        <v>69</v>
      </c>
      <c r="O59" s="17" t="s">
        <v>79</v>
      </c>
      <c r="P59" s="83"/>
      <c r="Q59" s="62">
        <f>H59+H60</f>
        <v>0</v>
      </c>
    </row>
    <row r="60" spans="2:17" ht="56.25" x14ac:dyDescent="0.3">
      <c r="B60" s="21">
        <v>32</v>
      </c>
      <c r="C60" s="13" t="s">
        <v>41</v>
      </c>
      <c r="D60" s="14">
        <f>8361100-3381634-643466</f>
        <v>4336000</v>
      </c>
      <c r="E60" s="14"/>
      <c r="F60" s="28">
        <v>4336000</v>
      </c>
      <c r="G60" s="27" t="s">
        <v>108</v>
      </c>
      <c r="H60" s="28"/>
      <c r="I60" s="66">
        <f t="shared" si="0"/>
        <v>0</v>
      </c>
      <c r="J60" s="66">
        <v>0</v>
      </c>
      <c r="K60" s="15">
        <f t="shared" si="6"/>
        <v>0</v>
      </c>
      <c r="L60" s="11">
        <f t="shared" si="7"/>
        <v>4336000</v>
      </c>
      <c r="M60" s="65">
        <f t="shared" si="8"/>
        <v>0</v>
      </c>
      <c r="N60" s="16" t="s">
        <v>69</v>
      </c>
      <c r="O60" s="17" t="s">
        <v>79</v>
      </c>
      <c r="P60" s="83"/>
      <c r="Q60" s="34"/>
    </row>
    <row r="61" spans="2:17" ht="56.25" x14ac:dyDescent="0.3">
      <c r="B61" s="21">
        <v>33</v>
      </c>
      <c r="C61" s="13" t="s">
        <v>42</v>
      </c>
      <c r="D61" s="14">
        <f>1509200-623200</f>
        <v>886000</v>
      </c>
      <c r="E61" s="14"/>
      <c r="F61" s="33">
        <v>886000</v>
      </c>
      <c r="G61" s="27" t="s">
        <v>124</v>
      </c>
      <c r="H61" s="28">
        <v>886000</v>
      </c>
      <c r="I61" s="66">
        <f t="shared" si="0"/>
        <v>0.88600000000000001</v>
      </c>
      <c r="J61" s="66">
        <v>0</v>
      </c>
      <c r="K61" s="15">
        <f t="shared" si="6"/>
        <v>100</v>
      </c>
      <c r="L61" s="11">
        <f t="shared" si="7"/>
        <v>0</v>
      </c>
      <c r="M61" s="74">
        <f>D61-F61</f>
        <v>0</v>
      </c>
      <c r="N61" s="16" t="s">
        <v>70</v>
      </c>
      <c r="O61" s="17" t="s">
        <v>76</v>
      </c>
      <c r="P61" s="92">
        <f>D61+D62+D63+D64+D65</f>
        <v>15741000</v>
      </c>
      <c r="Q61" s="62">
        <f>H61+H62+H63</f>
        <v>886000</v>
      </c>
    </row>
    <row r="62" spans="2:17" ht="56.25" x14ac:dyDescent="0.3">
      <c r="B62" s="12">
        <v>34</v>
      </c>
      <c r="C62" s="13" t="s">
        <v>43</v>
      </c>
      <c r="D62" s="14">
        <f>10470400-1885400</f>
        <v>8585000</v>
      </c>
      <c r="E62" s="14"/>
      <c r="F62" s="28">
        <v>8585000</v>
      </c>
      <c r="G62" s="27" t="s">
        <v>150</v>
      </c>
      <c r="H62" s="28"/>
      <c r="I62" s="66">
        <f t="shared" si="0"/>
        <v>0</v>
      </c>
      <c r="J62" s="66">
        <v>0</v>
      </c>
      <c r="K62" s="15">
        <f t="shared" si="6"/>
        <v>0</v>
      </c>
      <c r="L62" s="11">
        <f t="shared" si="7"/>
        <v>8585000</v>
      </c>
      <c r="M62" s="74">
        <f t="shared" ref="M62:M69" si="9">D62-F62</f>
        <v>0</v>
      </c>
      <c r="N62" s="16" t="s">
        <v>70</v>
      </c>
      <c r="O62" s="17" t="s">
        <v>155</v>
      </c>
      <c r="P62" s="83"/>
      <c r="Q62" s="34"/>
    </row>
    <row r="63" spans="2:17" ht="37.5" x14ac:dyDescent="0.3">
      <c r="B63" s="21">
        <v>35</v>
      </c>
      <c r="C63" s="13" t="s">
        <v>44</v>
      </c>
      <c r="D63" s="14">
        <f>3430000-383000</f>
        <v>3047000</v>
      </c>
      <c r="E63" s="14"/>
      <c r="F63" s="26">
        <v>3047000</v>
      </c>
      <c r="G63" s="27" t="s">
        <v>125</v>
      </c>
      <c r="H63" s="28"/>
      <c r="I63" s="66">
        <f t="shared" si="0"/>
        <v>0</v>
      </c>
      <c r="J63" s="66">
        <v>0</v>
      </c>
      <c r="K63" s="15">
        <f t="shared" si="6"/>
        <v>0</v>
      </c>
      <c r="L63" s="11">
        <f t="shared" si="7"/>
        <v>3047000</v>
      </c>
      <c r="M63" s="74">
        <f t="shared" si="9"/>
        <v>0</v>
      </c>
      <c r="N63" s="16" t="s">
        <v>70</v>
      </c>
      <c r="O63" s="17" t="s">
        <v>155</v>
      </c>
      <c r="P63" s="83"/>
      <c r="Q63" s="34"/>
    </row>
    <row r="64" spans="2:17" ht="37.5" customHeight="1" x14ac:dyDescent="0.3">
      <c r="B64" s="21">
        <v>54</v>
      </c>
      <c r="C64" s="13" t="s">
        <v>170</v>
      </c>
      <c r="D64" s="14">
        <v>1892000</v>
      </c>
      <c r="E64" s="14"/>
      <c r="F64" s="22"/>
      <c r="G64" s="22"/>
      <c r="H64" s="32"/>
      <c r="I64" s="66"/>
      <c r="K64" s="15">
        <f>H64*100/D64</f>
        <v>0</v>
      </c>
      <c r="L64" s="11">
        <f>D64-H64</f>
        <v>1892000</v>
      </c>
      <c r="M64" s="71"/>
      <c r="N64" s="16" t="s">
        <v>70</v>
      </c>
      <c r="O64" s="17"/>
      <c r="P64" s="83"/>
      <c r="Q64" s="79"/>
    </row>
    <row r="65" spans="2:17" ht="37.5" customHeight="1" x14ac:dyDescent="0.3">
      <c r="B65" s="21">
        <v>55</v>
      </c>
      <c r="C65" s="13" t="s">
        <v>167</v>
      </c>
      <c r="D65" s="14">
        <v>1331000</v>
      </c>
      <c r="E65" s="14"/>
      <c r="F65" s="22"/>
      <c r="G65" s="22"/>
      <c r="H65" s="32"/>
      <c r="I65" s="66"/>
      <c r="K65" s="15">
        <f>H65*100/D65</f>
        <v>0</v>
      </c>
      <c r="L65" s="11">
        <f>D65-H65</f>
        <v>1331000</v>
      </c>
      <c r="M65" s="71"/>
      <c r="N65" s="16" t="s">
        <v>70</v>
      </c>
      <c r="O65" s="17"/>
      <c r="P65" s="83"/>
      <c r="Q65" s="79"/>
    </row>
    <row r="66" spans="2:17" ht="75" x14ac:dyDescent="0.3">
      <c r="B66" s="21">
        <v>36</v>
      </c>
      <c r="C66" s="13" t="s">
        <v>45</v>
      </c>
      <c r="D66" s="14">
        <f>12119700-2719700</f>
        <v>9400000</v>
      </c>
      <c r="E66" s="14"/>
      <c r="F66" s="26">
        <v>9400000</v>
      </c>
      <c r="G66" s="27" t="s">
        <v>134</v>
      </c>
      <c r="H66" s="28">
        <v>1880000</v>
      </c>
      <c r="I66" s="66">
        <f t="shared" si="0"/>
        <v>1.88</v>
      </c>
      <c r="J66" s="66">
        <v>0</v>
      </c>
      <c r="K66" s="15">
        <f t="shared" si="6"/>
        <v>20</v>
      </c>
      <c r="L66" s="11">
        <f t="shared" si="7"/>
        <v>7520000</v>
      </c>
      <c r="M66" s="65">
        <f t="shared" si="9"/>
        <v>0</v>
      </c>
      <c r="N66" s="16" t="s">
        <v>71</v>
      </c>
      <c r="O66" s="17" t="s">
        <v>79</v>
      </c>
      <c r="P66" s="92">
        <f>D66+D67+D68+D69+D70</f>
        <v>46591900</v>
      </c>
      <c r="Q66" s="62">
        <f>H66+H67+H68+H69</f>
        <v>1880000</v>
      </c>
    </row>
    <row r="67" spans="2:17" ht="75" x14ac:dyDescent="0.3">
      <c r="B67" s="12">
        <v>37</v>
      </c>
      <c r="C67" s="13" t="s">
        <v>46</v>
      </c>
      <c r="D67" s="14">
        <f>7906600-1745234-631366</f>
        <v>5530000</v>
      </c>
      <c r="E67" s="14"/>
      <c r="F67" s="28">
        <v>5530000</v>
      </c>
      <c r="G67" s="27" t="s">
        <v>135</v>
      </c>
      <c r="H67" s="28"/>
      <c r="I67" s="66">
        <f t="shared" si="0"/>
        <v>0</v>
      </c>
      <c r="J67" s="66">
        <v>0</v>
      </c>
      <c r="K67" s="15">
        <f t="shared" si="6"/>
        <v>0</v>
      </c>
      <c r="L67" s="11">
        <f t="shared" si="7"/>
        <v>5530000</v>
      </c>
      <c r="M67" s="65">
        <f t="shared" si="9"/>
        <v>0</v>
      </c>
      <c r="N67" s="16" t="s">
        <v>71</v>
      </c>
      <c r="O67" s="17" t="s">
        <v>79</v>
      </c>
      <c r="P67" s="83"/>
      <c r="Q67" s="34"/>
    </row>
    <row r="68" spans="2:17" ht="75" x14ac:dyDescent="0.3">
      <c r="B68" s="21">
        <v>38</v>
      </c>
      <c r="C68" s="13" t="s">
        <v>47</v>
      </c>
      <c r="D68" s="14">
        <f>9800000-501000</f>
        <v>9299000</v>
      </c>
      <c r="E68" s="14"/>
      <c r="F68" s="28">
        <v>9299000</v>
      </c>
      <c r="G68" s="27" t="s">
        <v>136</v>
      </c>
      <c r="H68" s="28"/>
      <c r="I68" s="66">
        <f t="shared" si="0"/>
        <v>0</v>
      </c>
      <c r="J68" s="66">
        <v>0</v>
      </c>
      <c r="K68" s="15">
        <f t="shared" si="6"/>
        <v>0</v>
      </c>
      <c r="L68" s="11">
        <f t="shared" si="7"/>
        <v>9299000</v>
      </c>
      <c r="M68" s="65">
        <f t="shared" si="9"/>
        <v>0</v>
      </c>
      <c r="N68" s="16" t="s">
        <v>71</v>
      </c>
      <c r="O68" s="17" t="s">
        <v>79</v>
      </c>
      <c r="P68" s="83"/>
      <c r="Q68" s="34"/>
    </row>
    <row r="69" spans="2:17" ht="56.25" x14ac:dyDescent="0.3">
      <c r="B69" s="21">
        <v>39</v>
      </c>
      <c r="C69" s="13" t="s">
        <v>48</v>
      </c>
      <c r="D69" s="14">
        <v>19899900</v>
      </c>
      <c r="E69" s="14"/>
      <c r="F69" s="28">
        <v>19850000</v>
      </c>
      <c r="G69" s="27" t="s">
        <v>151</v>
      </c>
      <c r="H69" s="28"/>
      <c r="I69" s="66">
        <f t="shared" si="0"/>
        <v>0</v>
      </c>
      <c r="J69" s="66">
        <v>0</v>
      </c>
      <c r="K69" s="15">
        <f t="shared" si="6"/>
        <v>0</v>
      </c>
      <c r="L69" s="11">
        <f t="shared" si="7"/>
        <v>19899900</v>
      </c>
      <c r="M69" s="73">
        <f t="shared" si="9"/>
        <v>49900</v>
      </c>
      <c r="N69" s="16" t="s">
        <v>71</v>
      </c>
      <c r="O69" s="17" t="s">
        <v>155</v>
      </c>
      <c r="P69" s="83"/>
      <c r="Q69" s="34"/>
    </row>
    <row r="70" spans="2:17" ht="37.5" customHeight="1" x14ac:dyDescent="0.3">
      <c r="B70" s="21">
        <v>53</v>
      </c>
      <c r="C70" s="13" t="s">
        <v>169</v>
      </c>
      <c r="D70" s="14">
        <v>2463000</v>
      </c>
      <c r="E70" s="14"/>
      <c r="F70" s="22"/>
      <c r="G70" s="22"/>
      <c r="H70" s="32"/>
      <c r="I70" s="66"/>
      <c r="K70" s="15">
        <f>H70*100/D70</f>
        <v>0</v>
      </c>
      <c r="L70" s="11">
        <f>D70-H70</f>
        <v>2463000</v>
      </c>
      <c r="M70" s="71"/>
      <c r="N70" s="16" t="s">
        <v>71</v>
      </c>
      <c r="O70" s="17"/>
      <c r="P70" s="83"/>
      <c r="Q70" s="79"/>
    </row>
    <row r="71" spans="2:17" ht="37.5" x14ac:dyDescent="0.3">
      <c r="B71" s="55">
        <v>40</v>
      </c>
      <c r="C71" s="40" t="s">
        <v>49</v>
      </c>
      <c r="D71" s="41">
        <v>5571700</v>
      </c>
      <c r="E71" s="41"/>
      <c r="F71" s="42"/>
      <c r="G71" s="43"/>
      <c r="H71" s="44"/>
      <c r="I71" s="66">
        <f t="shared" si="0"/>
        <v>0</v>
      </c>
      <c r="J71" s="66">
        <v>0</v>
      </c>
      <c r="K71" s="45">
        <f t="shared" si="6"/>
        <v>0</v>
      </c>
      <c r="L71" s="46">
        <f t="shared" si="7"/>
        <v>5571700</v>
      </c>
      <c r="M71" s="64"/>
      <c r="N71" s="48" t="s">
        <v>72</v>
      </c>
      <c r="O71" s="49" t="s">
        <v>120</v>
      </c>
      <c r="P71" s="93">
        <f>D71+D72+D73</f>
        <v>21473200</v>
      </c>
      <c r="Q71" s="34"/>
    </row>
    <row r="72" spans="2:17" ht="56.25" x14ac:dyDescent="0.3">
      <c r="B72" s="39">
        <v>41</v>
      </c>
      <c r="C72" s="40" t="s">
        <v>50</v>
      </c>
      <c r="D72" s="41">
        <v>2338300</v>
      </c>
      <c r="E72" s="41"/>
      <c r="F72" s="42"/>
      <c r="G72" s="43"/>
      <c r="H72" s="44"/>
      <c r="I72" s="66">
        <f t="shared" si="0"/>
        <v>0</v>
      </c>
      <c r="J72" s="66">
        <v>0</v>
      </c>
      <c r="K72" s="45">
        <f t="shared" si="6"/>
        <v>0</v>
      </c>
      <c r="L72" s="46">
        <f t="shared" si="7"/>
        <v>2338300</v>
      </c>
      <c r="M72" s="64"/>
      <c r="N72" s="48" t="s">
        <v>72</v>
      </c>
      <c r="O72" s="49" t="s">
        <v>140</v>
      </c>
      <c r="P72" s="84"/>
      <c r="Q72" s="34"/>
    </row>
    <row r="73" spans="2:17" ht="56.25" x14ac:dyDescent="0.3">
      <c r="B73" s="21">
        <v>42</v>
      </c>
      <c r="C73" s="13" t="s">
        <v>51</v>
      </c>
      <c r="D73" s="14">
        <v>13563200</v>
      </c>
      <c r="E73" s="14"/>
      <c r="F73" s="28">
        <v>7740000</v>
      </c>
      <c r="G73" s="27" t="s">
        <v>160</v>
      </c>
      <c r="H73" s="28"/>
      <c r="I73" s="66">
        <f t="shared" si="0"/>
        <v>0</v>
      </c>
      <c r="J73" s="66">
        <v>0</v>
      </c>
      <c r="K73" s="15">
        <f t="shared" si="6"/>
        <v>0</v>
      </c>
      <c r="L73" s="11">
        <f t="shared" si="7"/>
        <v>13563200</v>
      </c>
      <c r="M73" s="74">
        <f t="shared" ref="M73:M78" si="10">D73-F73</f>
        <v>5823200</v>
      </c>
      <c r="N73" s="16" t="s">
        <v>72</v>
      </c>
      <c r="O73" s="17" t="s">
        <v>79</v>
      </c>
      <c r="P73" s="83"/>
      <c r="Q73" s="34"/>
    </row>
    <row r="74" spans="2:17" ht="37.5" x14ac:dyDescent="0.3">
      <c r="B74" s="12">
        <v>43</v>
      </c>
      <c r="C74" s="13" t="s">
        <v>52</v>
      </c>
      <c r="D74" s="14">
        <f>13720000-3222000</f>
        <v>10498000</v>
      </c>
      <c r="E74" s="14"/>
      <c r="F74" s="28">
        <v>10498000</v>
      </c>
      <c r="G74" s="27" t="s">
        <v>126</v>
      </c>
      <c r="H74" s="28"/>
      <c r="I74" s="66">
        <f t="shared" si="0"/>
        <v>0</v>
      </c>
      <c r="J74" s="66">
        <v>0</v>
      </c>
      <c r="K74" s="15">
        <f t="shared" si="6"/>
        <v>0</v>
      </c>
      <c r="L74" s="11">
        <f t="shared" si="7"/>
        <v>10498000</v>
      </c>
      <c r="M74" s="65">
        <f t="shared" si="10"/>
        <v>0</v>
      </c>
      <c r="N74" s="16" t="s">
        <v>0</v>
      </c>
      <c r="O74" s="17" t="s">
        <v>79</v>
      </c>
      <c r="P74" s="83"/>
    </row>
    <row r="75" spans="2:17" ht="75" x14ac:dyDescent="0.3">
      <c r="B75" s="21">
        <v>44</v>
      </c>
      <c r="C75" s="13" t="s">
        <v>53</v>
      </c>
      <c r="D75" s="14">
        <f>9780400-645634-77000-1331000-334374</f>
        <v>7392392</v>
      </c>
      <c r="E75" s="14"/>
      <c r="F75" s="28">
        <v>7392392</v>
      </c>
      <c r="G75" s="27" t="s">
        <v>98</v>
      </c>
      <c r="H75" s="28"/>
      <c r="I75" s="66">
        <f t="shared" si="0"/>
        <v>0</v>
      </c>
      <c r="J75" s="66">
        <v>0</v>
      </c>
      <c r="K75" s="15">
        <f t="shared" si="6"/>
        <v>0</v>
      </c>
      <c r="L75" s="11">
        <f t="shared" si="7"/>
        <v>7392392</v>
      </c>
      <c r="M75" s="65">
        <f t="shared" si="10"/>
        <v>0</v>
      </c>
      <c r="N75" s="16" t="s">
        <v>73</v>
      </c>
      <c r="O75" s="17" t="s">
        <v>79</v>
      </c>
      <c r="P75" s="92">
        <f>D75+D76</f>
        <v>24889392</v>
      </c>
    </row>
    <row r="76" spans="2:17" ht="37.5" x14ac:dyDescent="0.3">
      <c r="B76" s="21">
        <v>45</v>
      </c>
      <c r="C76" s="13" t="s">
        <v>54</v>
      </c>
      <c r="D76" s="14">
        <f>19796000-1892000-407000</f>
        <v>17497000</v>
      </c>
      <c r="E76" s="14"/>
      <c r="F76" s="28">
        <v>17497000</v>
      </c>
      <c r="G76" s="27" t="s">
        <v>99</v>
      </c>
      <c r="H76" s="28">
        <v>3499400</v>
      </c>
      <c r="I76" s="66">
        <f t="shared" si="0"/>
        <v>3.4994000000000001</v>
      </c>
      <c r="J76" s="66">
        <v>0</v>
      </c>
      <c r="K76" s="15">
        <f t="shared" si="6"/>
        <v>20</v>
      </c>
      <c r="L76" s="11">
        <f t="shared" si="7"/>
        <v>13997600</v>
      </c>
      <c r="M76" s="65">
        <f t="shared" si="10"/>
        <v>0</v>
      </c>
      <c r="N76" s="16" t="s">
        <v>73</v>
      </c>
      <c r="O76" s="17" t="s">
        <v>79</v>
      </c>
      <c r="P76" s="83"/>
    </row>
    <row r="77" spans="2:17" ht="56.25" x14ac:dyDescent="0.3">
      <c r="B77" s="12">
        <v>46</v>
      </c>
      <c r="C77" s="13" t="s">
        <v>55</v>
      </c>
      <c r="D77" s="14">
        <f>822200-348089</f>
        <v>474111</v>
      </c>
      <c r="E77" s="14" t="s">
        <v>139</v>
      </c>
      <c r="F77" s="28">
        <v>474111</v>
      </c>
      <c r="G77" s="27" t="s">
        <v>84</v>
      </c>
      <c r="H77" s="28">
        <v>474111</v>
      </c>
      <c r="I77" s="66">
        <f t="shared" si="0"/>
        <v>0.474111</v>
      </c>
      <c r="K77" s="15">
        <f t="shared" si="6"/>
        <v>100</v>
      </c>
      <c r="L77" s="11">
        <f t="shared" si="7"/>
        <v>0</v>
      </c>
      <c r="M77" s="65">
        <f t="shared" si="10"/>
        <v>0</v>
      </c>
      <c r="N77" s="16" t="s">
        <v>74</v>
      </c>
      <c r="O77" s="17" t="s">
        <v>76</v>
      </c>
      <c r="P77" s="92">
        <f>D77+D78+D79</f>
        <v>14458911</v>
      </c>
      <c r="Q77" s="54">
        <f>H77+H78</f>
        <v>6844911</v>
      </c>
    </row>
    <row r="78" spans="2:17" ht="56.25" x14ac:dyDescent="0.3">
      <c r="B78" s="21">
        <v>47</v>
      </c>
      <c r="C78" s="13" t="s">
        <v>56</v>
      </c>
      <c r="D78" s="14">
        <f>7963500-1410537-182163</f>
        <v>6370800</v>
      </c>
      <c r="E78" s="14"/>
      <c r="F78" s="33">
        <v>6370800</v>
      </c>
      <c r="G78" s="27" t="s">
        <v>107</v>
      </c>
      <c r="H78" s="28">
        <v>6370800</v>
      </c>
      <c r="I78" s="66">
        <f t="shared" ref="I78:I80" si="11">H78/1000000</f>
        <v>6.3708</v>
      </c>
      <c r="J78" s="66">
        <v>0</v>
      </c>
      <c r="K78" s="15">
        <f t="shared" si="6"/>
        <v>100</v>
      </c>
      <c r="L78" s="11">
        <f t="shared" si="7"/>
        <v>0</v>
      </c>
      <c r="M78" s="65">
        <f t="shared" si="10"/>
        <v>0</v>
      </c>
      <c r="N78" s="16" t="s">
        <v>74</v>
      </c>
      <c r="O78" s="17" t="s">
        <v>76</v>
      </c>
      <c r="P78" s="83"/>
    </row>
    <row r="79" spans="2:17" ht="37.5" customHeight="1" x14ac:dyDescent="0.3">
      <c r="B79" s="21">
        <v>48</v>
      </c>
      <c r="C79" s="13" t="s">
        <v>171</v>
      </c>
      <c r="D79" s="14">
        <v>7614000</v>
      </c>
      <c r="E79" s="14"/>
      <c r="F79" s="22"/>
      <c r="G79" s="22"/>
      <c r="H79" s="32"/>
      <c r="I79" s="66"/>
      <c r="K79" s="15">
        <f>H79*100/D79</f>
        <v>0</v>
      </c>
      <c r="L79" s="11">
        <f>D79-H79</f>
        <v>7614000</v>
      </c>
      <c r="M79" s="71"/>
      <c r="N79" s="16" t="s">
        <v>74</v>
      </c>
      <c r="O79" s="17"/>
      <c r="P79" s="83"/>
      <c r="Q79" s="79"/>
    </row>
    <row r="80" spans="2:17" ht="37.5" customHeight="1" x14ac:dyDescent="0.3">
      <c r="B80" s="22"/>
      <c r="C80" s="13" t="s">
        <v>57</v>
      </c>
      <c r="D80" s="14">
        <v>9000000</v>
      </c>
      <c r="E80" s="14"/>
      <c r="F80" s="22"/>
      <c r="G80" s="22"/>
      <c r="H80" s="32">
        <v>3793425.46</v>
      </c>
      <c r="I80" s="66">
        <f t="shared" si="11"/>
        <v>3.7934254599999999</v>
      </c>
      <c r="K80" s="15">
        <f t="shared" si="6"/>
        <v>42.149171777777781</v>
      </c>
      <c r="L80" s="11">
        <f t="shared" si="7"/>
        <v>5206574.54</v>
      </c>
      <c r="M80" s="71"/>
      <c r="N80" s="16" t="s">
        <v>75</v>
      </c>
      <c r="O80" s="17"/>
      <c r="P80" s="83"/>
      <c r="Q80" s="79">
        <f>H80</f>
        <v>3793425.46</v>
      </c>
    </row>
    <row r="81" spans="2:17" ht="21.75" customHeight="1" x14ac:dyDescent="0.3">
      <c r="B81" s="43"/>
      <c r="C81" s="91" t="s">
        <v>161</v>
      </c>
      <c r="D81" s="41"/>
      <c r="E81" s="41"/>
      <c r="F81" s="43"/>
      <c r="G81" s="43"/>
      <c r="H81" s="88"/>
      <c r="I81" s="89"/>
      <c r="J81" s="90"/>
      <c r="K81" s="45"/>
      <c r="L81" s="46"/>
      <c r="M81" s="64"/>
      <c r="N81" s="48"/>
      <c r="O81" s="49"/>
      <c r="P81" s="83"/>
      <c r="Q81" s="79"/>
    </row>
    <row r="82" spans="2:17" x14ac:dyDescent="0.3">
      <c r="B82" s="24"/>
      <c r="C82" s="31" t="s">
        <v>93</v>
      </c>
      <c r="D82" s="6">
        <f>SUM(D4:D81)</f>
        <v>351295000</v>
      </c>
      <c r="E82" s="6">
        <f>SUM(E4:E81)</f>
        <v>2940000</v>
      </c>
      <c r="F82" s="6">
        <f>SUM(F4:F81)</f>
        <v>258142384.14000002</v>
      </c>
      <c r="G82" s="6">
        <f>SUM(G4:G81)</f>
        <v>0</v>
      </c>
      <c r="H82" s="6">
        <f>SUM(H4:H81)</f>
        <v>84281961.359999999</v>
      </c>
      <c r="I82" s="68">
        <f>SUM(I4:I80)</f>
        <v>81.526961359999973</v>
      </c>
      <c r="J82" s="67">
        <f>SUM(J4:J78)</f>
        <v>0</v>
      </c>
      <c r="K82" s="15">
        <f t="shared" si="6"/>
        <v>23.991790762749257</v>
      </c>
      <c r="L82" s="6">
        <f>SUM(L4:L81)</f>
        <v>267013038.64000002</v>
      </c>
      <c r="M82" s="70">
        <f>SUM(M4:M81)</f>
        <v>6265452.8600000003</v>
      </c>
      <c r="N82" s="25"/>
      <c r="O82" s="37"/>
      <c r="P82" s="85"/>
    </row>
    <row r="83" spans="2:17" x14ac:dyDescent="0.3">
      <c r="C83" s="53"/>
      <c r="D83" s="8">
        <v>351295000</v>
      </c>
      <c r="H83" s="52">
        <v>84281961.359999985</v>
      </c>
      <c r="M83" s="35">
        <f>'[2]จังหวัดชลบุรี (2)'!$J$29</f>
        <v>38373100</v>
      </c>
      <c r="Q83" s="60">
        <f>M83</f>
        <v>38373100</v>
      </c>
    </row>
    <row r="84" spans="2:17" x14ac:dyDescent="0.3">
      <c r="C84" s="53"/>
      <c r="D84" s="87">
        <f>D82-D83</f>
        <v>0</v>
      </c>
      <c r="H84" s="52">
        <f>H82-H83</f>
        <v>0</v>
      </c>
      <c r="M84" s="35">
        <f>SUM(M82:M83)</f>
        <v>44638552.859999999</v>
      </c>
      <c r="Q84" s="59">
        <f>'[3]จังหวัดชลบุรี (2)'!$J$31</f>
        <v>38323100</v>
      </c>
    </row>
    <row r="85" spans="2:17" x14ac:dyDescent="0.3">
      <c r="C85" s="53"/>
      <c r="F85" s="9"/>
      <c r="Q85" s="59">
        <f>SUM(Q83:Q84)</f>
        <v>76696200</v>
      </c>
    </row>
  </sheetData>
  <autoFilter ref="N1:N85"/>
  <mergeCells count="2">
    <mergeCell ref="B1:O1"/>
    <mergeCell ref="B2:O2"/>
  </mergeCells>
  <pageMargins left="0.78740157480314965" right="0.39370078740157483" top="0.59055118110236227" bottom="0.3937007874015748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F0"/>
  </sheetPr>
  <dimension ref="A1:P70"/>
  <sheetViews>
    <sheetView view="pageBreakPreview" topLeftCell="B61" zoomScale="85" zoomScaleNormal="85" zoomScaleSheetLayoutView="85" workbookViewId="0">
      <selection activeCell="I65" sqref="I65"/>
    </sheetView>
  </sheetViews>
  <sheetFormatPr defaultRowHeight="20.25" x14ac:dyDescent="0.3"/>
  <cols>
    <col min="1" max="1" width="9.140625" style="7" hidden="1" customWidth="1"/>
    <col min="2" max="2" width="5.7109375" style="23" customWidth="1"/>
    <col min="3" max="3" width="36" style="8" customWidth="1"/>
    <col min="4" max="4" width="15.28515625" style="8" customWidth="1"/>
    <col min="5" max="5" width="16.85546875" style="8" customWidth="1"/>
    <col min="6" max="6" width="15" style="8" customWidth="1"/>
    <col min="7" max="7" width="15" style="23" customWidth="1"/>
    <col min="8" max="8" width="14.42578125" style="52" customWidth="1"/>
    <col min="9" max="9" width="9.28515625" style="8" customWidth="1"/>
    <col min="10" max="10" width="16.7109375" style="9" customWidth="1"/>
    <col min="11" max="11" width="13.140625" style="23" customWidth="1"/>
    <col min="12" max="12" width="15.140625" style="10" customWidth="1"/>
    <col min="13" max="13" width="15.28515625" style="38" customWidth="1"/>
    <col min="14" max="14" width="39" style="7" customWidth="1"/>
    <col min="15" max="16384" width="9.140625" style="7"/>
  </cols>
  <sheetData>
    <row r="1" spans="2:14" s="1" customFormat="1" ht="20.25" customHeight="1" x14ac:dyDescent="0.2">
      <c r="B1" s="104" t="s">
        <v>94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2:14" s="1" customFormat="1" ht="20.25" customHeight="1" x14ac:dyDescent="0.2">
      <c r="B2" s="105" t="s">
        <v>132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2:14" s="1" customFormat="1" ht="60.75" x14ac:dyDescent="0.2">
      <c r="B3" s="2" t="s">
        <v>1</v>
      </c>
      <c r="C3" s="3" t="s">
        <v>2</v>
      </c>
      <c r="D3" s="3" t="s">
        <v>3</v>
      </c>
      <c r="E3" s="3" t="s">
        <v>138</v>
      </c>
      <c r="F3" s="3" t="s">
        <v>4</v>
      </c>
      <c r="G3" s="3" t="s">
        <v>5</v>
      </c>
      <c r="H3" s="50" t="s">
        <v>6</v>
      </c>
      <c r="I3" s="3" t="s">
        <v>7</v>
      </c>
      <c r="J3" s="4" t="s">
        <v>8</v>
      </c>
      <c r="K3" s="3" t="s">
        <v>9</v>
      </c>
      <c r="L3" s="3" t="s">
        <v>10</v>
      </c>
      <c r="M3" s="36" t="s">
        <v>11</v>
      </c>
    </row>
    <row r="4" spans="2:14" s="1" customFormat="1" ht="56.25" x14ac:dyDescent="0.2">
      <c r="B4" s="55">
        <v>1</v>
      </c>
      <c r="C4" s="40" t="s">
        <v>13</v>
      </c>
      <c r="D4" s="41">
        <v>29000000</v>
      </c>
      <c r="E4" s="41"/>
      <c r="F4" s="46"/>
      <c r="G4" s="46"/>
      <c r="H4" s="56"/>
      <c r="I4" s="45" t="s">
        <v>12</v>
      </c>
      <c r="J4" s="46">
        <f>D4-H4</f>
        <v>29000000</v>
      </c>
      <c r="K4" s="46"/>
      <c r="L4" s="48" t="s">
        <v>95</v>
      </c>
      <c r="M4" s="49" t="s">
        <v>137</v>
      </c>
      <c r="N4" s="1" t="s">
        <v>100</v>
      </c>
    </row>
    <row r="5" spans="2:14" ht="37.5" x14ac:dyDescent="0.3">
      <c r="B5" s="21">
        <v>2</v>
      </c>
      <c r="C5" s="13" t="s">
        <v>14</v>
      </c>
      <c r="D5" s="14">
        <v>300000</v>
      </c>
      <c r="E5" s="14"/>
      <c r="F5" s="19"/>
      <c r="G5" s="26"/>
      <c r="H5" s="28"/>
      <c r="I5" s="15">
        <f t="shared" ref="I5:I67" si="0">H5*100/D5</f>
        <v>0</v>
      </c>
      <c r="J5" s="11">
        <f t="shared" ref="J5:J66" si="1">D5-H5</f>
        <v>300000</v>
      </c>
      <c r="K5" s="26"/>
      <c r="L5" s="20" t="s">
        <v>58</v>
      </c>
      <c r="M5" s="17" t="s">
        <v>80</v>
      </c>
    </row>
    <row r="6" spans="2:14" ht="37.5" x14ac:dyDescent="0.3">
      <c r="B6" s="21">
        <v>3</v>
      </c>
      <c r="C6" s="13" t="s">
        <v>15</v>
      </c>
      <c r="D6" s="14">
        <v>100000</v>
      </c>
      <c r="E6" s="14"/>
      <c r="F6" s="18"/>
      <c r="G6" s="22"/>
      <c r="H6" s="28">
        <v>50000</v>
      </c>
      <c r="I6" s="15">
        <f t="shared" si="0"/>
        <v>50</v>
      </c>
      <c r="J6" s="11">
        <f t="shared" si="1"/>
        <v>50000</v>
      </c>
      <c r="K6" s="22"/>
      <c r="L6" s="16" t="s">
        <v>58</v>
      </c>
      <c r="M6" s="17" t="s">
        <v>80</v>
      </c>
      <c r="N6" s="54">
        <f>H6+H8+H16+H18</f>
        <v>614600</v>
      </c>
    </row>
    <row r="7" spans="2:14" ht="37.5" x14ac:dyDescent="0.3">
      <c r="B7" s="12">
        <v>4</v>
      </c>
      <c r="C7" s="13" t="s">
        <v>117</v>
      </c>
      <c r="D7" s="14"/>
      <c r="E7" s="14"/>
      <c r="F7" s="18"/>
      <c r="G7" s="22"/>
      <c r="H7" s="28"/>
      <c r="I7" s="15"/>
      <c r="J7" s="11"/>
      <c r="K7" s="26"/>
      <c r="L7" s="16"/>
      <c r="M7" s="17"/>
    </row>
    <row r="8" spans="2:14" ht="37.5" x14ac:dyDescent="0.3">
      <c r="B8" s="21"/>
      <c r="C8" s="13" t="s">
        <v>91</v>
      </c>
      <c r="D8" s="14">
        <v>1614200</v>
      </c>
      <c r="E8" s="14"/>
      <c r="F8" s="19"/>
      <c r="G8" s="22"/>
      <c r="H8" s="28">
        <v>238000</v>
      </c>
      <c r="I8" s="15">
        <f t="shared" si="0"/>
        <v>14.744145706851691</v>
      </c>
      <c r="J8" s="11">
        <f t="shared" si="1"/>
        <v>1376200</v>
      </c>
      <c r="K8" s="26"/>
      <c r="L8" s="16" t="s">
        <v>58</v>
      </c>
      <c r="M8" s="17" t="s">
        <v>80</v>
      </c>
    </row>
    <row r="9" spans="2:14" ht="37.5" x14ac:dyDescent="0.3">
      <c r="B9" s="39"/>
      <c r="C9" s="40" t="s">
        <v>110</v>
      </c>
      <c r="D9" s="41">
        <v>38000</v>
      </c>
      <c r="E9" s="41"/>
      <c r="F9" s="42"/>
      <c r="G9" s="43"/>
      <c r="H9" s="44"/>
      <c r="I9" s="45">
        <f t="shared" si="0"/>
        <v>0</v>
      </c>
      <c r="J9" s="46">
        <f t="shared" si="1"/>
        <v>38000</v>
      </c>
      <c r="K9" s="47"/>
      <c r="L9" s="48" t="s">
        <v>58</v>
      </c>
      <c r="M9" s="49" t="s">
        <v>78</v>
      </c>
    </row>
    <row r="10" spans="2:14" ht="37.5" x14ac:dyDescent="0.3">
      <c r="B10" s="39"/>
      <c r="C10" s="40" t="s">
        <v>111</v>
      </c>
      <c r="D10" s="41">
        <v>37500</v>
      </c>
      <c r="E10" s="41"/>
      <c r="F10" s="42"/>
      <c r="G10" s="43"/>
      <c r="H10" s="44"/>
      <c r="I10" s="45">
        <f t="shared" si="0"/>
        <v>0</v>
      </c>
      <c r="J10" s="46">
        <f t="shared" si="1"/>
        <v>37500</v>
      </c>
      <c r="K10" s="47"/>
      <c r="L10" s="48" t="s">
        <v>58</v>
      </c>
      <c r="M10" s="49" t="s">
        <v>78</v>
      </c>
    </row>
    <row r="11" spans="2:14" ht="37.5" x14ac:dyDescent="0.3">
      <c r="B11" s="39"/>
      <c r="C11" s="40" t="s">
        <v>112</v>
      </c>
      <c r="D11" s="41">
        <v>52000</v>
      </c>
      <c r="E11" s="41"/>
      <c r="F11" s="42"/>
      <c r="G11" s="43"/>
      <c r="H11" s="44"/>
      <c r="I11" s="45">
        <f t="shared" si="0"/>
        <v>0</v>
      </c>
      <c r="J11" s="46">
        <f t="shared" si="1"/>
        <v>52000</v>
      </c>
      <c r="K11" s="47"/>
      <c r="L11" s="48" t="s">
        <v>58</v>
      </c>
      <c r="M11" s="49" t="s">
        <v>78</v>
      </c>
    </row>
    <row r="12" spans="2:14" ht="37.5" x14ac:dyDescent="0.3">
      <c r="B12" s="39"/>
      <c r="C12" s="40" t="s">
        <v>113</v>
      </c>
      <c r="D12" s="41">
        <v>4200</v>
      </c>
      <c r="E12" s="41"/>
      <c r="F12" s="42"/>
      <c r="G12" s="43"/>
      <c r="H12" s="44"/>
      <c r="I12" s="45">
        <f t="shared" si="0"/>
        <v>0</v>
      </c>
      <c r="J12" s="46">
        <f t="shared" si="1"/>
        <v>4200</v>
      </c>
      <c r="K12" s="47"/>
      <c r="L12" s="48" t="s">
        <v>58</v>
      </c>
      <c r="M12" s="49" t="s">
        <v>78</v>
      </c>
    </row>
    <row r="13" spans="2:14" ht="37.5" x14ac:dyDescent="0.3">
      <c r="B13" s="39"/>
      <c r="C13" s="40" t="s">
        <v>114</v>
      </c>
      <c r="D13" s="41">
        <v>45700</v>
      </c>
      <c r="E13" s="41"/>
      <c r="F13" s="42"/>
      <c r="G13" s="43"/>
      <c r="H13" s="44"/>
      <c r="I13" s="45">
        <f t="shared" si="0"/>
        <v>0</v>
      </c>
      <c r="J13" s="46">
        <f t="shared" si="1"/>
        <v>45700</v>
      </c>
      <c r="K13" s="47"/>
      <c r="L13" s="48" t="s">
        <v>58</v>
      </c>
      <c r="M13" s="49" t="s">
        <v>78</v>
      </c>
    </row>
    <row r="14" spans="2:14" ht="24" customHeight="1" x14ac:dyDescent="0.3">
      <c r="B14" s="39"/>
      <c r="C14" s="40" t="s">
        <v>115</v>
      </c>
      <c r="D14" s="41">
        <v>813000</v>
      </c>
      <c r="E14" s="41"/>
      <c r="F14" s="42"/>
      <c r="G14" s="43"/>
      <c r="H14" s="44"/>
      <c r="I14" s="45">
        <f t="shared" si="0"/>
        <v>0</v>
      </c>
      <c r="J14" s="46">
        <f t="shared" si="1"/>
        <v>813000</v>
      </c>
      <c r="K14" s="47"/>
      <c r="L14" s="48" t="s">
        <v>58</v>
      </c>
      <c r="M14" s="49" t="s">
        <v>78</v>
      </c>
    </row>
    <row r="15" spans="2:14" ht="37.5" x14ac:dyDescent="0.3">
      <c r="B15" s="39"/>
      <c r="C15" s="40" t="s">
        <v>116</v>
      </c>
      <c r="D15" s="41">
        <v>240100</v>
      </c>
      <c r="E15" s="41"/>
      <c r="F15" s="42"/>
      <c r="G15" s="43"/>
      <c r="H15" s="44"/>
      <c r="I15" s="45">
        <f t="shared" si="0"/>
        <v>0</v>
      </c>
      <c r="J15" s="46">
        <f t="shared" si="1"/>
        <v>240100</v>
      </c>
      <c r="K15" s="47"/>
      <c r="L15" s="48" t="s">
        <v>58</v>
      </c>
      <c r="M15" s="49" t="s">
        <v>78</v>
      </c>
    </row>
    <row r="16" spans="2:14" ht="56.25" x14ac:dyDescent="0.3">
      <c r="B16" s="21">
        <v>5</v>
      </c>
      <c r="C16" s="13" t="s">
        <v>16</v>
      </c>
      <c r="D16" s="14">
        <v>200000</v>
      </c>
      <c r="E16" s="14"/>
      <c r="F16" s="18"/>
      <c r="G16" s="22"/>
      <c r="H16" s="28">
        <v>200000</v>
      </c>
      <c r="I16" s="15">
        <f t="shared" si="0"/>
        <v>100</v>
      </c>
      <c r="J16" s="11">
        <f t="shared" si="1"/>
        <v>0</v>
      </c>
      <c r="K16" s="26" t="s">
        <v>12</v>
      </c>
      <c r="L16" s="16" t="s">
        <v>58</v>
      </c>
      <c r="M16" s="17" t="s">
        <v>80</v>
      </c>
    </row>
    <row r="17" spans="2:16" ht="37.5" x14ac:dyDescent="0.3">
      <c r="B17" s="21">
        <v>6</v>
      </c>
      <c r="C17" s="13" t="s">
        <v>17</v>
      </c>
      <c r="D17" s="14">
        <v>300000</v>
      </c>
      <c r="E17" s="14"/>
      <c r="F17" s="18"/>
      <c r="G17" s="22"/>
      <c r="H17" s="28"/>
      <c r="I17" s="15">
        <f t="shared" si="0"/>
        <v>0</v>
      </c>
      <c r="J17" s="11">
        <f t="shared" si="1"/>
        <v>300000</v>
      </c>
      <c r="K17" s="22"/>
      <c r="L17" s="16" t="s">
        <v>58</v>
      </c>
      <c r="M17" s="17" t="s">
        <v>80</v>
      </c>
    </row>
    <row r="18" spans="2:16" ht="37.5" x14ac:dyDescent="0.3">
      <c r="B18" s="12">
        <v>7</v>
      </c>
      <c r="C18" s="13" t="s">
        <v>18</v>
      </c>
      <c r="D18" s="14">
        <v>1250000</v>
      </c>
      <c r="E18" s="14"/>
      <c r="F18" s="18"/>
      <c r="G18" s="22"/>
      <c r="H18" s="28">
        <v>126600</v>
      </c>
      <c r="I18" s="15">
        <f t="shared" si="0"/>
        <v>10.128</v>
      </c>
      <c r="J18" s="11">
        <f t="shared" si="1"/>
        <v>1123400</v>
      </c>
      <c r="K18" s="22"/>
      <c r="L18" s="16" t="s">
        <v>58</v>
      </c>
      <c r="M18" s="17" t="s">
        <v>80</v>
      </c>
    </row>
    <row r="19" spans="2:16" ht="56.25" x14ac:dyDescent="0.3">
      <c r="B19" s="21">
        <v>8</v>
      </c>
      <c r="C19" s="13" t="s">
        <v>19</v>
      </c>
      <c r="D19" s="14">
        <v>200000</v>
      </c>
      <c r="E19" s="14"/>
      <c r="F19" s="18"/>
      <c r="G19" s="22"/>
      <c r="H19" s="28">
        <v>35610</v>
      </c>
      <c r="I19" s="15">
        <f t="shared" si="0"/>
        <v>17.805</v>
      </c>
      <c r="J19" s="11">
        <f t="shared" si="1"/>
        <v>164390</v>
      </c>
      <c r="K19" s="22"/>
      <c r="L19" s="16" t="s">
        <v>59</v>
      </c>
      <c r="M19" s="17" t="s">
        <v>80</v>
      </c>
    </row>
    <row r="20" spans="2:16" ht="56.25" x14ac:dyDescent="0.3">
      <c r="B20" s="21">
        <v>9</v>
      </c>
      <c r="C20" s="13" t="s">
        <v>85</v>
      </c>
      <c r="D20" s="14"/>
      <c r="E20" s="14"/>
      <c r="F20" s="18"/>
      <c r="G20" s="22"/>
      <c r="H20" s="28"/>
      <c r="I20" s="15"/>
      <c r="J20" s="11"/>
      <c r="K20" s="22"/>
      <c r="L20" s="16"/>
      <c r="M20" s="17"/>
    </row>
    <row r="21" spans="2:16" ht="55.5" customHeight="1" x14ac:dyDescent="0.3">
      <c r="B21" s="21"/>
      <c r="C21" s="13" t="s">
        <v>86</v>
      </c>
      <c r="D21" s="14">
        <v>3000000</v>
      </c>
      <c r="E21" s="14"/>
      <c r="F21" s="18"/>
      <c r="G21" s="22"/>
      <c r="H21" s="28"/>
      <c r="I21" s="15">
        <f t="shared" si="0"/>
        <v>0</v>
      </c>
      <c r="J21" s="11">
        <f t="shared" si="1"/>
        <v>3000000</v>
      </c>
      <c r="K21" s="22"/>
      <c r="L21" s="16" t="s">
        <v>96</v>
      </c>
      <c r="M21" s="17" t="s">
        <v>91</v>
      </c>
    </row>
    <row r="22" spans="2:16" ht="58.5" customHeight="1" x14ac:dyDescent="0.3">
      <c r="B22" s="21"/>
      <c r="C22" s="13" t="s">
        <v>87</v>
      </c>
      <c r="D22" s="14">
        <v>3000000</v>
      </c>
      <c r="E22" s="14"/>
      <c r="F22" s="18"/>
      <c r="G22" s="22"/>
      <c r="H22" s="28"/>
      <c r="I22" s="15">
        <f t="shared" si="0"/>
        <v>0</v>
      </c>
      <c r="J22" s="11">
        <f t="shared" si="1"/>
        <v>3000000</v>
      </c>
      <c r="K22" s="22"/>
      <c r="L22" s="16" t="s">
        <v>96</v>
      </c>
      <c r="M22" s="17" t="s">
        <v>91</v>
      </c>
    </row>
    <row r="23" spans="2:16" ht="62.25" customHeight="1" x14ac:dyDescent="0.3">
      <c r="B23" s="21"/>
      <c r="C23" s="13" t="s">
        <v>88</v>
      </c>
      <c r="D23" s="14">
        <v>3000000</v>
      </c>
      <c r="E23" s="14"/>
      <c r="F23" s="18"/>
      <c r="G23" s="22"/>
      <c r="H23" s="28"/>
      <c r="I23" s="15">
        <f t="shared" si="0"/>
        <v>0</v>
      </c>
      <c r="J23" s="11">
        <f t="shared" si="1"/>
        <v>3000000</v>
      </c>
      <c r="K23" s="22"/>
      <c r="L23" s="16" t="s">
        <v>96</v>
      </c>
      <c r="M23" s="17" t="s">
        <v>91</v>
      </c>
    </row>
    <row r="24" spans="2:16" ht="62.25" customHeight="1" x14ac:dyDescent="0.3">
      <c r="B24" s="21"/>
      <c r="C24" s="13" t="s">
        <v>89</v>
      </c>
      <c r="D24" s="14">
        <v>1000000</v>
      </c>
      <c r="E24" s="14"/>
      <c r="F24" s="18"/>
      <c r="G24" s="22"/>
      <c r="H24" s="28"/>
      <c r="I24" s="15">
        <f t="shared" si="0"/>
        <v>0</v>
      </c>
      <c r="J24" s="11">
        <f t="shared" si="1"/>
        <v>1000000</v>
      </c>
      <c r="K24" s="22"/>
      <c r="L24" s="16" t="s">
        <v>96</v>
      </c>
      <c r="M24" s="17" t="s">
        <v>91</v>
      </c>
    </row>
    <row r="25" spans="2:16" ht="62.25" customHeight="1" x14ac:dyDescent="0.3">
      <c r="B25" s="21"/>
      <c r="C25" s="13" t="s">
        <v>90</v>
      </c>
      <c r="D25" s="14">
        <v>3000000</v>
      </c>
      <c r="E25" s="14"/>
      <c r="F25" s="18"/>
      <c r="G25" s="22"/>
      <c r="H25" s="28">
        <v>2880000</v>
      </c>
      <c r="I25" s="15">
        <f t="shared" si="0"/>
        <v>96</v>
      </c>
      <c r="J25" s="11">
        <f t="shared" si="1"/>
        <v>120000</v>
      </c>
      <c r="K25" s="29">
        <f>D25-H25</f>
        <v>120000</v>
      </c>
      <c r="L25" s="16" t="s">
        <v>96</v>
      </c>
      <c r="M25" s="17" t="s">
        <v>92</v>
      </c>
    </row>
    <row r="26" spans="2:16" ht="56.25" x14ac:dyDescent="0.3">
      <c r="B26" s="12">
        <v>10</v>
      </c>
      <c r="C26" s="13" t="s">
        <v>20</v>
      </c>
      <c r="D26" s="14">
        <v>4120000</v>
      </c>
      <c r="E26" s="14"/>
      <c r="F26" s="18"/>
      <c r="G26" s="22"/>
      <c r="H26" s="28"/>
      <c r="I26" s="15">
        <f t="shared" si="0"/>
        <v>0</v>
      </c>
      <c r="J26" s="11">
        <f t="shared" si="1"/>
        <v>4120000</v>
      </c>
      <c r="K26" s="22"/>
      <c r="L26" s="16" t="s">
        <v>97</v>
      </c>
      <c r="M26" s="17" t="s">
        <v>130</v>
      </c>
      <c r="N26" s="7" t="s">
        <v>103</v>
      </c>
      <c r="P26" s="7">
        <v>210</v>
      </c>
    </row>
    <row r="27" spans="2:16" ht="37.5" x14ac:dyDescent="0.3">
      <c r="B27" s="21">
        <v>11</v>
      </c>
      <c r="C27" s="13" t="s">
        <v>21</v>
      </c>
      <c r="D27" s="14">
        <v>100200</v>
      </c>
      <c r="E27" s="14">
        <v>60000</v>
      </c>
      <c r="F27" s="18"/>
      <c r="G27" s="22"/>
      <c r="H27" s="28">
        <v>91800</v>
      </c>
      <c r="I27" s="15">
        <f t="shared" si="0"/>
        <v>91.616766467065872</v>
      </c>
      <c r="J27" s="11">
        <f t="shared" si="1"/>
        <v>8400</v>
      </c>
      <c r="K27" s="22"/>
      <c r="L27" s="16" t="s">
        <v>60</v>
      </c>
      <c r="M27" s="17" t="s">
        <v>80</v>
      </c>
    </row>
    <row r="28" spans="2:16" ht="37.5" x14ac:dyDescent="0.3">
      <c r="B28" s="21">
        <v>12</v>
      </c>
      <c r="C28" s="13" t="s">
        <v>22</v>
      </c>
      <c r="D28" s="14">
        <v>242200</v>
      </c>
      <c r="E28" s="14"/>
      <c r="F28" s="18"/>
      <c r="G28" s="22"/>
      <c r="H28" s="28">
        <v>228750</v>
      </c>
      <c r="I28" s="15">
        <f t="shared" si="0"/>
        <v>94.4467382328654</v>
      </c>
      <c r="J28" s="11">
        <f t="shared" si="1"/>
        <v>13450</v>
      </c>
      <c r="K28" s="22"/>
      <c r="L28" s="16" t="s">
        <v>60</v>
      </c>
      <c r="M28" s="17" t="s">
        <v>80</v>
      </c>
    </row>
    <row r="29" spans="2:16" ht="37.5" x14ac:dyDescent="0.3">
      <c r="B29" s="12">
        <v>13</v>
      </c>
      <c r="C29" s="13" t="s">
        <v>23</v>
      </c>
      <c r="D29" s="14">
        <v>865000</v>
      </c>
      <c r="E29" s="14"/>
      <c r="F29" s="18"/>
      <c r="G29" s="22"/>
      <c r="H29" s="28">
        <v>85000</v>
      </c>
      <c r="I29" s="15">
        <f t="shared" si="0"/>
        <v>9.8265895953757223</v>
      </c>
      <c r="J29" s="11">
        <f t="shared" si="1"/>
        <v>780000</v>
      </c>
      <c r="K29" s="22"/>
      <c r="L29" s="16" t="s">
        <v>61</v>
      </c>
      <c r="M29" s="17" t="s">
        <v>80</v>
      </c>
    </row>
    <row r="30" spans="2:16" ht="37.5" x14ac:dyDescent="0.3">
      <c r="B30" s="21">
        <v>14</v>
      </c>
      <c r="C30" s="13" t="s">
        <v>24</v>
      </c>
      <c r="D30" s="14">
        <v>6500000</v>
      </c>
      <c r="E30" s="14"/>
      <c r="F30" s="18"/>
      <c r="G30" s="22"/>
      <c r="H30" s="28">
        <v>15860</v>
      </c>
      <c r="I30" s="15">
        <f t="shared" si="0"/>
        <v>0.24399999999999999</v>
      </c>
      <c r="J30" s="11">
        <f t="shared" si="1"/>
        <v>6484140</v>
      </c>
      <c r="K30" s="22"/>
      <c r="L30" s="16" t="s">
        <v>62</v>
      </c>
      <c r="M30" s="17" t="s">
        <v>80</v>
      </c>
    </row>
    <row r="31" spans="2:16" ht="56.25" x14ac:dyDescent="0.3">
      <c r="B31" s="21">
        <v>15</v>
      </c>
      <c r="C31" s="13" t="s">
        <v>25</v>
      </c>
      <c r="D31" s="14">
        <v>21560000</v>
      </c>
      <c r="E31" s="14"/>
      <c r="F31" s="28">
        <v>19874000</v>
      </c>
      <c r="G31" s="27" t="s">
        <v>119</v>
      </c>
      <c r="H31" s="28"/>
      <c r="I31" s="15">
        <f t="shared" si="0"/>
        <v>0</v>
      </c>
      <c r="J31" s="11">
        <f t="shared" si="1"/>
        <v>21560000</v>
      </c>
      <c r="K31" s="26">
        <f>D31-F31</f>
        <v>1686000</v>
      </c>
      <c r="L31" s="16" t="s">
        <v>63</v>
      </c>
      <c r="M31" s="17" t="s">
        <v>79</v>
      </c>
      <c r="N31" s="34"/>
    </row>
    <row r="32" spans="2:16" ht="75" x14ac:dyDescent="0.3">
      <c r="B32" s="55">
        <v>16</v>
      </c>
      <c r="C32" s="40" t="s">
        <v>26</v>
      </c>
      <c r="D32" s="41">
        <v>6500000</v>
      </c>
      <c r="E32" s="41"/>
      <c r="F32" s="42"/>
      <c r="G32" s="43"/>
      <c r="H32" s="44"/>
      <c r="I32" s="45">
        <f t="shared" si="0"/>
        <v>0</v>
      </c>
      <c r="J32" s="46">
        <f t="shared" si="1"/>
        <v>6500000</v>
      </c>
      <c r="K32" s="43"/>
      <c r="L32" s="48" t="s">
        <v>63</v>
      </c>
      <c r="M32" s="49" t="s">
        <v>109</v>
      </c>
    </row>
    <row r="33" spans="2:14" ht="37.5" x14ac:dyDescent="0.3">
      <c r="B33" s="21">
        <v>17</v>
      </c>
      <c r="C33" s="13" t="s">
        <v>27</v>
      </c>
      <c r="D33" s="14">
        <v>2241200</v>
      </c>
      <c r="E33" s="14"/>
      <c r="F33" s="18"/>
      <c r="G33" s="22"/>
      <c r="H33" s="28">
        <v>262600</v>
      </c>
      <c r="I33" s="15">
        <f t="shared" si="0"/>
        <v>11.716937354988399</v>
      </c>
      <c r="J33" s="11">
        <f t="shared" si="1"/>
        <v>1978600</v>
      </c>
      <c r="K33" s="22"/>
      <c r="L33" s="16" t="s">
        <v>64</v>
      </c>
      <c r="M33" s="17" t="s">
        <v>80</v>
      </c>
    </row>
    <row r="34" spans="2:14" ht="56.25" x14ac:dyDescent="0.3">
      <c r="B34" s="21">
        <v>18</v>
      </c>
      <c r="C34" s="13" t="s">
        <v>28</v>
      </c>
      <c r="D34" s="14">
        <v>783000</v>
      </c>
      <c r="E34" s="14"/>
      <c r="F34" s="26">
        <v>599000</v>
      </c>
      <c r="G34" s="27" t="s">
        <v>81</v>
      </c>
      <c r="H34" s="28"/>
      <c r="I34" s="15">
        <f t="shared" si="0"/>
        <v>0</v>
      </c>
      <c r="J34" s="11">
        <f t="shared" si="1"/>
        <v>783000</v>
      </c>
      <c r="K34" s="26">
        <f>D34-F34</f>
        <v>184000</v>
      </c>
      <c r="L34" s="16" t="s">
        <v>65</v>
      </c>
      <c r="M34" s="17" t="s">
        <v>79</v>
      </c>
      <c r="N34" s="34"/>
    </row>
    <row r="35" spans="2:14" ht="56.25" x14ac:dyDescent="0.3">
      <c r="B35" s="12">
        <v>19</v>
      </c>
      <c r="C35" s="13" t="s">
        <v>29</v>
      </c>
      <c r="D35" s="14">
        <v>8029100</v>
      </c>
      <c r="E35" s="14"/>
      <c r="F35" s="28">
        <v>5054000</v>
      </c>
      <c r="G35" s="27" t="s">
        <v>81</v>
      </c>
      <c r="H35" s="28">
        <v>324466.8</v>
      </c>
      <c r="I35" s="15">
        <f t="shared" si="0"/>
        <v>4.0411353700912933</v>
      </c>
      <c r="J35" s="11">
        <f t="shared" si="1"/>
        <v>7704633.2000000002</v>
      </c>
      <c r="K35" s="26">
        <f>D35-F35</f>
        <v>2975100</v>
      </c>
      <c r="L35" s="16" t="s">
        <v>65</v>
      </c>
      <c r="M35" s="17" t="s">
        <v>79</v>
      </c>
      <c r="N35" s="34"/>
    </row>
    <row r="36" spans="2:14" ht="75" x14ac:dyDescent="0.3">
      <c r="B36" s="21">
        <v>20</v>
      </c>
      <c r="C36" s="13" t="s">
        <v>30</v>
      </c>
      <c r="D36" s="14">
        <v>10574200</v>
      </c>
      <c r="E36" s="14"/>
      <c r="F36" s="28">
        <v>6589000</v>
      </c>
      <c r="G36" s="27" t="s">
        <v>102</v>
      </c>
      <c r="H36" s="28"/>
      <c r="I36" s="15">
        <f t="shared" si="0"/>
        <v>0</v>
      </c>
      <c r="J36" s="11">
        <f t="shared" si="1"/>
        <v>10574200</v>
      </c>
      <c r="K36" s="26">
        <f>D36-F36</f>
        <v>3985200</v>
      </c>
      <c r="L36" s="16" t="s">
        <v>65</v>
      </c>
      <c r="M36" s="17" t="s">
        <v>79</v>
      </c>
      <c r="N36" s="34"/>
    </row>
    <row r="37" spans="2:14" ht="93.75" x14ac:dyDescent="0.3">
      <c r="B37" s="21">
        <v>21</v>
      </c>
      <c r="C37" s="13" t="s">
        <v>31</v>
      </c>
      <c r="D37" s="14">
        <v>5528000</v>
      </c>
      <c r="E37" s="14"/>
      <c r="F37" s="28">
        <v>4975000</v>
      </c>
      <c r="G37" s="27" t="s">
        <v>81</v>
      </c>
      <c r="H37" s="28"/>
      <c r="I37" s="15">
        <f t="shared" si="0"/>
        <v>0</v>
      </c>
      <c r="J37" s="11">
        <f t="shared" si="1"/>
        <v>5528000</v>
      </c>
      <c r="K37" s="26">
        <f>D37-F37</f>
        <v>553000</v>
      </c>
      <c r="L37" s="16" t="s">
        <v>66</v>
      </c>
      <c r="M37" s="17" t="s">
        <v>79</v>
      </c>
      <c r="N37" s="34"/>
    </row>
    <row r="38" spans="2:14" ht="56.25" x14ac:dyDescent="0.3">
      <c r="B38" s="12">
        <v>22</v>
      </c>
      <c r="C38" s="13" t="s">
        <v>32</v>
      </c>
      <c r="D38" s="14"/>
      <c r="E38" s="14"/>
      <c r="F38" s="22"/>
      <c r="G38" s="22"/>
      <c r="H38" s="28"/>
      <c r="I38" s="15"/>
      <c r="J38" s="11"/>
      <c r="K38" s="22"/>
      <c r="L38" s="16"/>
      <c r="M38" s="17"/>
      <c r="N38" s="34"/>
    </row>
    <row r="39" spans="2:14" ht="37.5" x14ac:dyDescent="0.3">
      <c r="B39" s="12"/>
      <c r="C39" s="13" t="s">
        <v>122</v>
      </c>
      <c r="D39" s="14">
        <v>5940000</v>
      </c>
      <c r="E39" s="14"/>
      <c r="F39" s="22"/>
      <c r="G39" s="22"/>
      <c r="H39" s="28"/>
      <c r="I39" s="15">
        <f t="shared" si="0"/>
        <v>0</v>
      </c>
      <c r="J39" s="11">
        <f t="shared" si="1"/>
        <v>5940000</v>
      </c>
      <c r="K39" s="22"/>
      <c r="L39" s="16" t="s">
        <v>66</v>
      </c>
      <c r="M39" s="17" t="s">
        <v>79</v>
      </c>
      <c r="N39" s="34"/>
    </row>
    <row r="40" spans="2:14" ht="37.5" x14ac:dyDescent="0.3">
      <c r="B40" s="12"/>
      <c r="C40" s="13" t="s">
        <v>123</v>
      </c>
      <c r="D40" s="14">
        <v>5940000</v>
      </c>
      <c r="E40" s="14"/>
      <c r="F40" s="22"/>
      <c r="G40" s="22"/>
      <c r="H40" s="28"/>
      <c r="I40" s="15">
        <f t="shared" si="0"/>
        <v>0</v>
      </c>
      <c r="J40" s="11">
        <f t="shared" si="1"/>
        <v>5940000</v>
      </c>
      <c r="K40" s="22"/>
      <c r="L40" s="16" t="s">
        <v>66</v>
      </c>
      <c r="M40" s="17" t="s">
        <v>79</v>
      </c>
      <c r="N40" s="34"/>
    </row>
    <row r="41" spans="2:14" ht="56.25" x14ac:dyDescent="0.3">
      <c r="B41" s="39">
        <v>23</v>
      </c>
      <c r="C41" s="40" t="s">
        <v>131</v>
      </c>
      <c r="D41" s="41">
        <v>5776900</v>
      </c>
      <c r="E41" s="41"/>
      <c r="F41" s="42"/>
      <c r="G41" s="43"/>
      <c r="H41" s="44"/>
      <c r="I41" s="45">
        <f t="shared" si="0"/>
        <v>0</v>
      </c>
      <c r="J41" s="46">
        <f t="shared" si="1"/>
        <v>5776900</v>
      </c>
      <c r="K41" s="43"/>
      <c r="L41" s="48" t="s">
        <v>66</v>
      </c>
      <c r="M41" s="49" t="s">
        <v>127</v>
      </c>
      <c r="N41" s="34"/>
    </row>
    <row r="42" spans="2:14" ht="56.25" x14ac:dyDescent="0.3">
      <c r="B42" s="21">
        <v>24</v>
      </c>
      <c r="C42" s="13" t="s">
        <v>33</v>
      </c>
      <c r="D42" s="14">
        <v>10000000</v>
      </c>
      <c r="E42" s="14"/>
      <c r="F42" s="28">
        <v>9950000</v>
      </c>
      <c r="G42" s="27" t="s">
        <v>83</v>
      </c>
      <c r="H42" s="28">
        <v>3482500</v>
      </c>
      <c r="I42" s="15">
        <f t="shared" si="0"/>
        <v>34.825000000000003</v>
      </c>
      <c r="J42" s="11">
        <f t="shared" si="1"/>
        <v>6517500</v>
      </c>
      <c r="K42" s="29">
        <f>D42-F42</f>
        <v>50000</v>
      </c>
      <c r="L42" s="16" t="s">
        <v>66</v>
      </c>
      <c r="M42" s="17" t="s">
        <v>79</v>
      </c>
    </row>
    <row r="43" spans="2:14" ht="56.25" x14ac:dyDescent="0.3">
      <c r="B43" s="12">
        <v>25</v>
      </c>
      <c r="C43" s="13" t="s">
        <v>34</v>
      </c>
      <c r="D43" s="14">
        <v>4950000</v>
      </c>
      <c r="E43" s="14"/>
      <c r="F43" s="28">
        <v>4930000</v>
      </c>
      <c r="G43" s="27" t="s">
        <v>83</v>
      </c>
      <c r="H43" s="28"/>
      <c r="I43" s="15">
        <f t="shared" si="0"/>
        <v>0</v>
      </c>
      <c r="J43" s="11">
        <f t="shared" si="1"/>
        <v>4950000</v>
      </c>
      <c r="K43" s="29">
        <f>D43-F43</f>
        <v>20000</v>
      </c>
      <c r="L43" s="16" t="s">
        <v>66</v>
      </c>
      <c r="M43" s="17" t="s">
        <v>79</v>
      </c>
      <c r="N43" s="34"/>
    </row>
    <row r="44" spans="2:14" ht="56.25" x14ac:dyDescent="0.3">
      <c r="B44" s="21">
        <v>26</v>
      </c>
      <c r="C44" s="13" t="s">
        <v>35</v>
      </c>
      <c r="D44" s="14">
        <v>7920000</v>
      </c>
      <c r="E44" s="14"/>
      <c r="F44" s="28">
        <v>7529000</v>
      </c>
      <c r="G44" s="27" t="s">
        <v>83</v>
      </c>
      <c r="H44" s="28"/>
      <c r="I44" s="15">
        <f t="shared" si="0"/>
        <v>0</v>
      </c>
      <c r="J44" s="11">
        <f t="shared" si="1"/>
        <v>7920000</v>
      </c>
      <c r="K44" s="29">
        <f>D44-F44</f>
        <v>391000</v>
      </c>
      <c r="L44" s="16" t="s">
        <v>66</v>
      </c>
      <c r="M44" s="17" t="s">
        <v>79</v>
      </c>
      <c r="N44" s="34"/>
    </row>
    <row r="45" spans="2:14" ht="37.5" x14ac:dyDescent="0.3">
      <c r="B45" s="21">
        <v>27</v>
      </c>
      <c r="C45" s="13" t="s">
        <v>36</v>
      </c>
      <c r="D45" s="14">
        <v>11711000</v>
      </c>
      <c r="E45" s="14"/>
      <c r="F45" s="28">
        <v>7500000</v>
      </c>
      <c r="G45" s="27" t="s">
        <v>105</v>
      </c>
      <c r="H45" s="28">
        <v>2400000</v>
      </c>
      <c r="I45" s="15">
        <f t="shared" si="0"/>
        <v>20.493553069763472</v>
      </c>
      <c r="J45" s="11">
        <f t="shared" si="1"/>
        <v>9311000</v>
      </c>
      <c r="K45" s="22"/>
      <c r="L45" s="16" t="s">
        <v>67</v>
      </c>
      <c r="M45" s="17" t="s">
        <v>79</v>
      </c>
      <c r="N45" s="34" t="s">
        <v>104</v>
      </c>
    </row>
    <row r="46" spans="2:14" ht="56.25" x14ac:dyDescent="0.3">
      <c r="B46" s="12">
        <v>28</v>
      </c>
      <c r="C46" s="13" t="s">
        <v>37</v>
      </c>
      <c r="D46" s="14">
        <v>12025000</v>
      </c>
      <c r="E46" s="14"/>
      <c r="F46" s="28">
        <v>7862000</v>
      </c>
      <c r="G46" s="27" t="s">
        <v>106</v>
      </c>
      <c r="H46" s="28"/>
      <c r="I46" s="15">
        <f t="shared" si="0"/>
        <v>0</v>
      </c>
      <c r="J46" s="11">
        <f t="shared" si="1"/>
        <v>12025000</v>
      </c>
      <c r="K46" s="22"/>
      <c r="L46" s="16" t="s">
        <v>67</v>
      </c>
      <c r="M46" s="17" t="s">
        <v>79</v>
      </c>
      <c r="N46" s="34"/>
    </row>
    <row r="47" spans="2:14" ht="56.25" x14ac:dyDescent="0.3">
      <c r="B47" s="39">
        <v>29</v>
      </c>
      <c r="C47" s="40" t="s">
        <v>38</v>
      </c>
      <c r="D47" s="41">
        <v>11019100</v>
      </c>
      <c r="E47" s="41"/>
      <c r="F47" s="42"/>
      <c r="G47" s="43"/>
      <c r="H47" s="44"/>
      <c r="I47" s="45">
        <f t="shared" si="0"/>
        <v>0</v>
      </c>
      <c r="J47" s="46">
        <f t="shared" si="1"/>
        <v>11019100</v>
      </c>
      <c r="K47" s="43"/>
      <c r="L47" s="48" t="s">
        <v>68</v>
      </c>
      <c r="M47" s="49" t="s">
        <v>118</v>
      </c>
      <c r="N47" s="34"/>
    </row>
    <row r="48" spans="2:14" ht="56.25" x14ac:dyDescent="0.3">
      <c r="B48" s="21">
        <v>30</v>
      </c>
      <c r="C48" s="13" t="s">
        <v>39</v>
      </c>
      <c r="D48" s="14">
        <v>1754200</v>
      </c>
      <c r="E48" s="14"/>
      <c r="F48" s="28">
        <v>1448000</v>
      </c>
      <c r="G48" s="27" t="s">
        <v>133</v>
      </c>
      <c r="H48" s="28"/>
      <c r="I48" s="15">
        <f t="shared" si="0"/>
        <v>0</v>
      </c>
      <c r="J48" s="11">
        <f t="shared" si="1"/>
        <v>1754200</v>
      </c>
      <c r="K48" s="22"/>
      <c r="L48" s="16" t="s">
        <v>68</v>
      </c>
      <c r="M48" s="17" t="s">
        <v>79</v>
      </c>
      <c r="N48" s="34"/>
    </row>
    <row r="49" spans="2:14" ht="42.75" customHeight="1" x14ac:dyDescent="0.3">
      <c r="B49" s="12">
        <v>31</v>
      </c>
      <c r="C49" s="13" t="s">
        <v>40</v>
      </c>
      <c r="D49" s="14">
        <v>3969000</v>
      </c>
      <c r="E49" s="14"/>
      <c r="F49" s="28">
        <v>2888000</v>
      </c>
      <c r="G49" s="27" t="s">
        <v>101</v>
      </c>
      <c r="H49" s="28"/>
      <c r="I49" s="15">
        <f t="shared" si="0"/>
        <v>0</v>
      </c>
      <c r="J49" s="11">
        <f t="shared" si="1"/>
        <v>3969000</v>
      </c>
      <c r="K49" s="29">
        <f>D49-F49</f>
        <v>1081000</v>
      </c>
      <c r="L49" s="16" t="s">
        <v>69</v>
      </c>
      <c r="M49" s="17" t="s">
        <v>79</v>
      </c>
      <c r="N49" s="34"/>
    </row>
    <row r="50" spans="2:14" ht="56.25" x14ac:dyDescent="0.3">
      <c r="B50" s="21">
        <v>32</v>
      </c>
      <c r="C50" s="13" t="s">
        <v>41</v>
      </c>
      <c r="D50" s="14">
        <v>8361100</v>
      </c>
      <c r="E50" s="14"/>
      <c r="F50" s="28">
        <v>4336000</v>
      </c>
      <c r="G50" s="27" t="s">
        <v>108</v>
      </c>
      <c r="H50" s="28"/>
      <c r="I50" s="15">
        <f t="shared" si="0"/>
        <v>0</v>
      </c>
      <c r="J50" s="11">
        <f t="shared" si="1"/>
        <v>8361100</v>
      </c>
      <c r="K50" s="26">
        <f>D50-F50</f>
        <v>4025100</v>
      </c>
      <c r="L50" s="16" t="s">
        <v>69</v>
      </c>
      <c r="M50" s="17" t="s">
        <v>79</v>
      </c>
      <c r="N50" s="34"/>
    </row>
    <row r="51" spans="2:14" ht="56.25" x14ac:dyDescent="0.3">
      <c r="B51" s="21">
        <v>33</v>
      </c>
      <c r="C51" s="13" t="s">
        <v>42</v>
      </c>
      <c r="D51" s="14">
        <v>1509200</v>
      </c>
      <c r="E51" s="14"/>
      <c r="F51" s="33">
        <v>886000</v>
      </c>
      <c r="G51" s="27" t="s">
        <v>124</v>
      </c>
      <c r="H51" s="28"/>
      <c r="I51" s="15">
        <f t="shared" si="0"/>
        <v>0</v>
      </c>
      <c r="J51" s="11">
        <f t="shared" si="1"/>
        <v>1509200</v>
      </c>
      <c r="K51" s="57">
        <f>D51-F51</f>
        <v>623200</v>
      </c>
      <c r="L51" s="16" t="s">
        <v>70</v>
      </c>
      <c r="M51" s="17" t="s">
        <v>79</v>
      </c>
      <c r="N51" s="34"/>
    </row>
    <row r="52" spans="2:14" ht="56.25" x14ac:dyDescent="0.3">
      <c r="B52" s="55">
        <v>34</v>
      </c>
      <c r="C52" s="40" t="s">
        <v>43</v>
      </c>
      <c r="D52" s="41">
        <v>10470400</v>
      </c>
      <c r="E52" s="41"/>
      <c r="F52" s="42"/>
      <c r="G52" s="43"/>
      <c r="H52" s="44"/>
      <c r="I52" s="45">
        <f t="shared" si="0"/>
        <v>0</v>
      </c>
      <c r="J52" s="46">
        <f t="shared" si="1"/>
        <v>10470400</v>
      </c>
      <c r="K52" s="43"/>
      <c r="L52" s="48" t="s">
        <v>70</v>
      </c>
      <c r="M52" s="49" t="s">
        <v>82</v>
      </c>
      <c r="N52" s="34"/>
    </row>
    <row r="53" spans="2:14" ht="37.5" x14ac:dyDescent="0.3">
      <c r="B53" s="21">
        <v>35</v>
      </c>
      <c r="C53" s="13" t="s">
        <v>44</v>
      </c>
      <c r="D53" s="14">
        <v>3430000</v>
      </c>
      <c r="E53" s="14"/>
      <c r="F53" s="26">
        <v>3047000</v>
      </c>
      <c r="G53" s="27" t="s">
        <v>125</v>
      </c>
      <c r="H53" s="28"/>
      <c r="I53" s="15">
        <f t="shared" si="0"/>
        <v>0</v>
      </c>
      <c r="J53" s="11">
        <f t="shared" si="1"/>
        <v>3430000</v>
      </c>
      <c r="K53" s="26">
        <f>D53-F53</f>
        <v>383000</v>
      </c>
      <c r="L53" s="16" t="s">
        <v>70</v>
      </c>
      <c r="M53" s="17" t="s">
        <v>79</v>
      </c>
      <c r="N53" s="34"/>
    </row>
    <row r="54" spans="2:14" ht="75" x14ac:dyDescent="0.3">
      <c r="B54" s="21">
        <v>36</v>
      </c>
      <c r="C54" s="13" t="s">
        <v>45</v>
      </c>
      <c r="D54" s="14">
        <v>12119700</v>
      </c>
      <c r="E54" s="14"/>
      <c r="F54" s="26">
        <v>9400000</v>
      </c>
      <c r="G54" s="27" t="s">
        <v>134</v>
      </c>
      <c r="H54" s="28"/>
      <c r="I54" s="15">
        <f t="shared" si="0"/>
        <v>0</v>
      </c>
      <c r="J54" s="11">
        <f t="shared" si="1"/>
        <v>12119700</v>
      </c>
      <c r="K54" s="22"/>
      <c r="L54" s="16" t="s">
        <v>71</v>
      </c>
      <c r="M54" s="17" t="s">
        <v>79</v>
      </c>
      <c r="N54" s="34"/>
    </row>
    <row r="55" spans="2:14" ht="75" x14ac:dyDescent="0.3">
      <c r="B55" s="12">
        <v>37</v>
      </c>
      <c r="C55" s="13" t="s">
        <v>46</v>
      </c>
      <c r="D55" s="14">
        <v>7906600</v>
      </c>
      <c r="E55" s="14"/>
      <c r="F55" s="22">
        <v>5530000</v>
      </c>
      <c r="G55" s="27" t="s">
        <v>135</v>
      </c>
      <c r="H55" s="28"/>
      <c r="I55" s="15">
        <f t="shared" si="0"/>
        <v>0</v>
      </c>
      <c r="J55" s="11">
        <f t="shared" si="1"/>
        <v>7906600</v>
      </c>
      <c r="K55" s="22"/>
      <c r="L55" s="16" t="s">
        <v>71</v>
      </c>
      <c r="M55" s="17" t="s">
        <v>79</v>
      </c>
      <c r="N55" s="34"/>
    </row>
    <row r="56" spans="2:14" ht="75" x14ac:dyDescent="0.3">
      <c r="B56" s="21">
        <v>38</v>
      </c>
      <c r="C56" s="13" t="s">
        <v>47</v>
      </c>
      <c r="D56" s="14">
        <v>9800000</v>
      </c>
      <c r="E56" s="14"/>
      <c r="F56" s="22">
        <v>9299000</v>
      </c>
      <c r="G56" s="27" t="s">
        <v>136</v>
      </c>
      <c r="H56" s="28"/>
      <c r="I56" s="15">
        <f t="shared" si="0"/>
        <v>0</v>
      </c>
      <c r="J56" s="11">
        <f t="shared" si="1"/>
        <v>9800000</v>
      </c>
      <c r="K56" s="22"/>
      <c r="L56" s="16" t="s">
        <v>71</v>
      </c>
      <c r="M56" s="17" t="s">
        <v>79</v>
      </c>
      <c r="N56" s="34"/>
    </row>
    <row r="57" spans="2:14" ht="56.25" x14ac:dyDescent="0.3">
      <c r="B57" s="39">
        <v>39</v>
      </c>
      <c r="C57" s="40" t="s">
        <v>48</v>
      </c>
      <c r="D57" s="41">
        <v>19899900</v>
      </c>
      <c r="E57" s="41"/>
      <c r="F57" s="42"/>
      <c r="G57" s="43"/>
      <c r="H57" s="44"/>
      <c r="I57" s="45">
        <f t="shared" si="0"/>
        <v>0</v>
      </c>
      <c r="J57" s="46">
        <f t="shared" si="1"/>
        <v>19899900</v>
      </c>
      <c r="K57" s="43"/>
      <c r="L57" s="48" t="s">
        <v>71</v>
      </c>
      <c r="M57" s="49" t="s">
        <v>128</v>
      </c>
      <c r="N57" s="34"/>
    </row>
    <row r="58" spans="2:14" ht="37.5" x14ac:dyDescent="0.3">
      <c r="B58" s="55">
        <v>40</v>
      </c>
      <c r="C58" s="40" t="s">
        <v>49</v>
      </c>
      <c r="D58" s="41">
        <v>5571700</v>
      </c>
      <c r="E58" s="41"/>
      <c r="F58" s="42"/>
      <c r="G58" s="43"/>
      <c r="H58" s="44"/>
      <c r="I58" s="45">
        <f t="shared" si="0"/>
        <v>0</v>
      </c>
      <c r="J58" s="46">
        <f t="shared" si="1"/>
        <v>5571700</v>
      </c>
      <c r="K58" s="43"/>
      <c r="L58" s="48" t="s">
        <v>72</v>
      </c>
      <c r="M58" s="49" t="s">
        <v>120</v>
      </c>
      <c r="N58" s="34"/>
    </row>
    <row r="59" spans="2:14" ht="56.25" x14ac:dyDescent="0.3">
      <c r="B59" s="39">
        <v>41</v>
      </c>
      <c r="C59" s="40" t="s">
        <v>50</v>
      </c>
      <c r="D59" s="41">
        <v>2338300</v>
      </c>
      <c r="E59" s="41"/>
      <c r="F59" s="42"/>
      <c r="G59" s="43"/>
      <c r="H59" s="44"/>
      <c r="I59" s="45">
        <f t="shared" si="0"/>
        <v>0</v>
      </c>
      <c r="J59" s="46">
        <f t="shared" si="1"/>
        <v>2338300</v>
      </c>
      <c r="K59" s="43"/>
      <c r="L59" s="48" t="s">
        <v>72</v>
      </c>
      <c r="M59" s="49" t="s">
        <v>121</v>
      </c>
      <c r="N59" s="34"/>
    </row>
    <row r="60" spans="2:14" ht="37.5" x14ac:dyDescent="0.3">
      <c r="B60" s="39">
        <v>42</v>
      </c>
      <c r="C60" s="40" t="s">
        <v>51</v>
      </c>
      <c r="D60" s="41">
        <v>13563200</v>
      </c>
      <c r="E60" s="41"/>
      <c r="F60" s="42"/>
      <c r="G60" s="43"/>
      <c r="H60" s="44"/>
      <c r="I60" s="45">
        <f t="shared" si="0"/>
        <v>0</v>
      </c>
      <c r="J60" s="46">
        <f t="shared" si="1"/>
        <v>13563200</v>
      </c>
      <c r="K60" s="43"/>
      <c r="L60" s="48" t="s">
        <v>72</v>
      </c>
      <c r="M60" s="49" t="s">
        <v>78</v>
      </c>
      <c r="N60" s="34"/>
    </row>
    <row r="61" spans="2:14" ht="37.5" x14ac:dyDescent="0.3">
      <c r="B61" s="12">
        <v>43</v>
      </c>
      <c r="C61" s="13" t="s">
        <v>52</v>
      </c>
      <c r="D61" s="14">
        <v>13720000</v>
      </c>
      <c r="E61" s="14"/>
      <c r="F61" s="28">
        <v>10498000</v>
      </c>
      <c r="G61" s="27" t="s">
        <v>126</v>
      </c>
      <c r="H61" s="28"/>
      <c r="I61" s="15">
        <f t="shared" si="0"/>
        <v>0</v>
      </c>
      <c r="J61" s="11">
        <f t="shared" si="1"/>
        <v>13720000</v>
      </c>
      <c r="K61" s="26">
        <f>D61-F61</f>
        <v>3222000</v>
      </c>
      <c r="L61" s="16" t="s">
        <v>0</v>
      </c>
      <c r="M61" s="17" t="s">
        <v>79</v>
      </c>
    </row>
    <row r="62" spans="2:14" ht="75" x14ac:dyDescent="0.3">
      <c r="B62" s="21">
        <v>44</v>
      </c>
      <c r="C62" s="13" t="s">
        <v>53</v>
      </c>
      <c r="D62" s="14">
        <v>9780400</v>
      </c>
      <c r="E62" s="14"/>
      <c r="F62" s="28">
        <v>7392392</v>
      </c>
      <c r="G62" s="27" t="s">
        <v>98</v>
      </c>
      <c r="H62" s="28"/>
      <c r="I62" s="15">
        <f t="shared" si="0"/>
        <v>0</v>
      </c>
      <c r="J62" s="11">
        <f t="shared" si="1"/>
        <v>9780400</v>
      </c>
      <c r="K62" s="29">
        <f>D62-F62</f>
        <v>2388008</v>
      </c>
      <c r="L62" s="16" t="s">
        <v>73</v>
      </c>
      <c r="M62" s="17" t="s">
        <v>79</v>
      </c>
    </row>
    <row r="63" spans="2:14" ht="37.5" x14ac:dyDescent="0.3">
      <c r="B63" s="21">
        <v>45</v>
      </c>
      <c r="C63" s="13" t="s">
        <v>54</v>
      </c>
      <c r="D63" s="14">
        <v>19796000</v>
      </c>
      <c r="E63" s="14"/>
      <c r="F63" s="28">
        <v>17497000</v>
      </c>
      <c r="G63" s="27" t="s">
        <v>99</v>
      </c>
      <c r="H63" s="28"/>
      <c r="I63" s="15">
        <f t="shared" si="0"/>
        <v>0</v>
      </c>
      <c r="J63" s="11">
        <f t="shared" si="1"/>
        <v>19796000</v>
      </c>
      <c r="K63" s="29">
        <f>D63-F63</f>
        <v>2299000</v>
      </c>
      <c r="L63" s="16" t="s">
        <v>73</v>
      </c>
      <c r="M63" s="17" t="s">
        <v>79</v>
      </c>
    </row>
    <row r="64" spans="2:14" ht="56.25" x14ac:dyDescent="0.3">
      <c r="B64" s="12">
        <v>46</v>
      </c>
      <c r="C64" s="13" t="s">
        <v>55</v>
      </c>
      <c r="D64" s="14">
        <v>822200</v>
      </c>
      <c r="E64" s="14"/>
      <c r="F64" s="28">
        <v>820000</v>
      </c>
      <c r="G64" s="27" t="s">
        <v>84</v>
      </c>
      <c r="H64" s="28">
        <v>474111</v>
      </c>
      <c r="I64" s="15">
        <f t="shared" si="0"/>
        <v>57.663707127219652</v>
      </c>
      <c r="J64" s="11">
        <f t="shared" si="1"/>
        <v>348089</v>
      </c>
      <c r="K64" s="29">
        <f>D64-F64</f>
        <v>2200</v>
      </c>
      <c r="L64" s="16" t="s">
        <v>74</v>
      </c>
      <c r="M64" s="17" t="s">
        <v>79</v>
      </c>
    </row>
    <row r="65" spans="2:13" ht="56.25" x14ac:dyDescent="0.3">
      <c r="B65" s="21">
        <v>47</v>
      </c>
      <c r="C65" s="13" t="s">
        <v>56</v>
      </c>
      <c r="D65" s="14">
        <v>7963500</v>
      </c>
      <c r="E65" s="14"/>
      <c r="F65" s="33">
        <v>6370800</v>
      </c>
      <c r="G65" s="27" t="s">
        <v>107</v>
      </c>
      <c r="H65" s="28"/>
      <c r="I65" s="15">
        <f t="shared" si="0"/>
        <v>0</v>
      </c>
      <c r="J65" s="11">
        <f t="shared" si="1"/>
        <v>7963500</v>
      </c>
      <c r="K65" s="29">
        <f>D65-F65</f>
        <v>1592700</v>
      </c>
      <c r="L65" s="16" t="s">
        <v>74</v>
      </c>
      <c r="M65" s="17" t="s">
        <v>79</v>
      </c>
    </row>
    <row r="66" spans="2:13" ht="37.5" customHeight="1" x14ac:dyDescent="0.3">
      <c r="B66" s="22"/>
      <c r="C66" s="13" t="s">
        <v>57</v>
      </c>
      <c r="D66" s="14">
        <v>9000000</v>
      </c>
      <c r="E66" s="14"/>
      <c r="F66" s="22"/>
      <c r="G66" s="22"/>
      <c r="H66" s="32">
        <v>1514710.64</v>
      </c>
      <c r="I66" s="15">
        <f t="shared" si="0"/>
        <v>16.830118222222222</v>
      </c>
      <c r="J66" s="11">
        <f t="shared" si="1"/>
        <v>7485289.3600000003</v>
      </c>
      <c r="K66" s="22"/>
      <c r="L66" s="16" t="s">
        <v>75</v>
      </c>
      <c r="M66" s="17"/>
    </row>
    <row r="67" spans="2:13" x14ac:dyDescent="0.3">
      <c r="B67" s="24"/>
      <c r="C67" s="31" t="s">
        <v>93</v>
      </c>
      <c r="D67" s="6">
        <f>SUM(D4:D66)</f>
        <v>351295000</v>
      </c>
      <c r="E67" s="6"/>
      <c r="F67" s="5"/>
      <c r="G67" s="24"/>
      <c r="H67" s="51">
        <f>SUM(H4:H66)</f>
        <v>12410008.440000001</v>
      </c>
      <c r="I67" s="15">
        <f t="shared" si="0"/>
        <v>3.5326459072858998</v>
      </c>
      <c r="J67" s="6">
        <f>SUM(J4:J66)</f>
        <v>338884991.56</v>
      </c>
      <c r="K67" s="30">
        <f>SUM(K4:K66)</f>
        <v>25580508</v>
      </c>
      <c r="L67" s="25"/>
      <c r="M67" s="37"/>
    </row>
    <row r="68" spans="2:13" x14ac:dyDescent="0.3">
      <c r="C68" s="8">
        <v>12726501.640000001</v>
      </c>
    </row>
    <row r="69" spans="2:13" x14ac:dyDescent="0.3">
      <c r="C69" s="53">
        <f>H67+'[4]จังหวัดชลบุรี (2)'!$G$29</f>
        <v>15999168.440000001</v>
      </c>
      <c r="H69" s="52" t="s">
        <v>129</v>
      </c>
    </row>
    <row r="70" spans="2:13" x14ac:dyDescent="0.3">
      <c r="C70" s="53">
        <f>C68-C69</f>
        <v>-3272666.8000000007</v>
      </c>
      <c r="F70" s="9">
        <f>H67+'[4]สรุปแบบ '!$P$14</f>
        <v>15999168.440000001</v>
      </c>
    </row>
  </sheetData>
  <autoFilter ref="L1:L67"/>
  <mergeCells count="2">
    <mergeCell ref="B1:M1"/>
    <mergeCell ref="B2:M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ไตรมาส3</vt:lpstr>
      <vt:lpstr>จังหวัดชลบุรี (4)</vt:lpstr>
      <vt:lpstr>จังหวัดชลบุรี (3)</vt:lpstr>
      <vt:lpstr>'จังหวัดชลบุรี (3)'!Print_Area</vt:lpstr>
      <vt:lpstr>'จังหวัดชลบุรี (4)'!Print_Area</vt:lpstr>
      <vt:lpstr>ไตรมาส3!Print_Area</vt:lpstr>
      <vt:lpstr>'จังหวัดชลบุรี (3)'!Print_Titles</vt:lpstr>
      <vt:lpstr>'จังหวัดชลบุรี (4)'!Print_Titles</vt:lpstr>
      <vt:lpstr>ไตรมาส3!Print_Titles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KKD</cp:lastModifiedBy>
  <cp:lastPrinted>2018-07-06T10:22:08Z</cp:lastPrinted>
  <dcterms:created xsi:type="dcterms:W3CDTF">2017-09-05T05:56:05Z</dcterms:created>
  <dcterms:modified xsi:type="dcterms:W3CDTF">2019-01-07T09:46:53Z</dcterms:modified>
</cp:coreProperties>
</file>