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45" windowWidth="20115" windowHeight="7740" activeTab="11"/>
  </bookViews>
  <sheets>
    <sheet name="ต.ค.61" sheetId="13" r:id="rId1"/>
    <sheet name="ธ.ค.61" sheetId="1" r:id="rId2"/>
    <sheet name="พ.ย.61" sheetId="3" r:id="rId3"/>
    <sheet name="ม.ค.62" sheetId="4" r:id="rId4"/>
    <sheet name="ก.พ.62" sheetId="5" r:id="rId5"/>
    <sheet name="มี.ค.62" sheetId="2" r:id="rId6"/>
    <sheet name="เม.ย.62" sheetId="7" r:id="rId7"/>
    <sheet name="พ.ค.62" sheetId="8" r:id="rId8"/>
    <sheet name="มิ.ย.62" sheetId="9" r:id="rId9"/>
    <sheet name="ก.ค.62" sheetId="10" r:id="rId10"/>
    <sheet name="ส.ค.62" sheetId="11" r:id="rId11"/>
    <sheet name="ก.ย.62" sheetId="12" r:id="rId12"/>
    <sheet name="Sheet6" sheetId="6" r:id="rId13"/>
  </sheets>
  <definedNames>
    <definedName name="_xlnm._FilterDatabase" localSheetId="9" hidden="1">ก.ค.62!$T$1:$T$143</definedName>
    <definedName name="_xlnm._FilterDatabase" localSheetId="4" hidden="1">ก.พ.62!$U$1:$U$105</definedName>
    <definedName name="_xlnm._FilterDatabase" localSheetId="11" hidden="1">ก.ย.62!$Z$1:$Z$132</definedName>
    <definedName name="_xlnm._FilterDatabase" localSheetId="0" hidden="1">ต.ค.61!$K$1:$K$102</definedName>
    <definedName name="_xlnm._FilterDatabase" localSheetId="1" hidden="1">ธ.ค.61!$K$1:$K$102</definedName>
    <definedName name="_xlnm._FilterDatabase" localSheetId="7" hidden="1">พ.ค.62!$U$1:$U$175</definedName>
    <definedName name="_xlnm._FilterDatabase" localSheetId="2" hidden="1">พ.ย.61!$K$1:$K$101</definedName>
    <definedName name="_xlnm._FilterDatabase" localSheetId="3" hidden="1">ม.ค.62!$U$1:$U$101</definedName>
    <definedName name="_xlnm._FilterDatabase" localSheetId="8" hidden="1">มิ.ย.62!$T$1:$T$179</definedName>
    <definedName name="_xlnm._FilterDatabase" localSheetId="5" hidden="1">มี.ค.62!$U$1:$U$159</definedName>
    <definedName name="_xlnm._FilterDatabase" localSheetId="10" hidden="1">ส.ค.62!$T$1:$T$162</definedName>
    <definedName name="_xlnm.Print_Area" localSheetId="9">ก.ค.62!$A$1:$U$115</definedName>
    <definedName name="_xlnm.Print_Area" localSheetId="4">ก.พ.62!$A$1:$V$103</definedName>
    <definedName name="_xlnm.Print_Area" localSheetId="11">ก.ย.62!$A$1:$Z$115</definedName>
    <definedName name="_xlnm.Print_Area" localSheetId="7">พ.ค.62!$A$1:$V$103</definedName>
    <definedName name="_xlnm.Print_Area" localSheetId="8">มิ.ย.62!$A$1:$U$103</definedName>
    <definedName name="_xlnm.Print_Area" localSheetId="5">มี.ค.62!$A$1:$V$103</definedName>
    <definedName name="_xlnm.Print_Area" localSheetId="6">เม.ย.62!$A$1:$V$103</definedName>
    <definedName name="_xlnm.Print_Area" localSheetId="10">ส.ค.62!$A$1:$U$114</definedName>
    <definedName name="_xlnm.Print_Titles" localSheetId="9">ก.ค.62!$3:$3</definedName>
    <definedName name="_xlnm.Print_Titles" localSheetId="4">ก.พ.62!$3:$3</definedName>
    <definedName name="_xlnm.Print_Titles" localSheetId="11">ก.ย.62!$3:$3</definedName>
    <definedName name="_xlnm.Print_Titles" localSheetId="0">ต.ค.61!$2:$3</definedName>
    <definedName name="_xlnm.Print_Titles" localSheetId="1">ธ.ค.61!$2:$3</definedName>
    <definedName name="_xlnm.Print_Titles" localSheetId="7">พ.ค.62!$3:$3</definedName>
    <definedName name="_xlnm.Print_Titles" localSheetId="2">พ.ย.61!$2:$3</definedName>
    <definedName name="_xlnm.Print_Titles" localSheetId="3">ม.ค.62!$2:$3</definedName>
    <definedName name="_xlnm.Print_Titles" localSheetId="8">มิ.ย.62!$3:$3</definedName>
    <definedName name="_xlnm.Print_Titles" localSheetId="5">มี.ค.62!$3:$3</definedName>
    <definedName name="_xlnm.Print_Titles" localSheetId="6">เม.ย.62!$3:$3</definedName>
    <definedName name="_xlnm.Print_Titles" localSheetId="10">ส.ค.62!$3:$3</definedName>
  </definedNames>
  <calcPr calcId="145621" fullCalcOnLoad="1"/>
</workbook>
</file>

<file path=xl/calcChain.xml><?xml version="1.0" encoding="utf-8"?>
<calcChain xmlns="http://schemas.openxmlformats.org/spreadsheetml/2006/main">
  <c r="J102" i="13" l="1"/>
  <c r="G102" i="13"/>
  <c r="F102" i="13"/>
  <c r="E102" i="13"/>
  <c r="C102" i="13"/>
  <c r="I101" i="13"/>
  <c r="H101" i="13"/>
  <c r="I100" i="13"/>
  <c r="H100" i="13"/>
  <c r="I99" i="13"/>
  <c r="H99" i="13"/>
  <c r="I98" i="13"/>
  <c r="H98" i="13"/>
  <c r="I97" i="13"/>
  <c r="H97" i="13"/>
  <c r="I96" i="13"/>
  <c r="H96" i="13"/>
  <c r="I95" i="13"/>
  <c r="H95" i="13"/>
  <c r="I92" i="13"/>
  <c r="H92" i="13"/>
  <c r="I91" i="13"/>
  <c r="H91" i="13"/>
  <c r="I90" i="13"/>
  <c r="H90" i="13"/>
  <c r="I89" i="13"/>
  <c r="H89" i="13"/>
  <c r="I88" i="13"/>
  <c r="H88" i="13"/>
  <c r="I87" i="13"/>
  <c r="H87" i="13"/>
  <c r="I84" i="13"/>
  <c r="H84" i="13"/>
  <c r="I83" i="13"/>
  <c r="H83" i="13"/>
  <c r="I82" i="13"/>
  <c r="H82" i="13"/>
  <c r="I81" i="13"/>
  <c r="H81" i="13"/>
  <c r="I80" i="13"/>
  <c r="H80" i="13"/>
  <c r="I79" i="13"/>
  <c r="H79" i="13"/>
  <c r="I78" i="13"/>
  <c r="H78" i="13"/>
  <c r="I77" i="13"/>
  <c r="H77" i="13"/>
  <c r="I76" i="13"/>
  <c r="H76" i="13"/>
  <c r="I75" i="13"/>
  <c r="H75" i="13"/>
  <c r="I74" i="13"/>
  <c r="H74" i="13"/>
  <c r="I73" i="13"/>
  <c r="H73" i="13"/>
  <c r="I72" i="13"/>
  <c r="H72" i="13"/>
  <c r="I71" i="13"/>
  <c r="H71" i="13"/>
  <c r="I70" i="13"/>
  <c r="H70" i="13"/>
  <c r="I69" i="13"/>
  <c r="H69" i="13"/>
  <c r="I68" i="13"/>
  <c r="H68" i="13"/>
  <c r="I67" i="13"/>
  <c r="H67" i="13"/>
  <c r="I66" i="13"/>
  <c r="H66" i="13"/>
  <c r="I65" i="13"/>
  <c r="H65" i="13"/>
  <c r="I64" i="13"/>
  <c r="H64" i="13"/>
  <c r="I63" i="13"/>
  <c r="H63" i="13"/>
  <c r="I62" i="13"/>
  <c r="H62" i="13"/>
  <c r="I61" i="13"/>
  <c r="H61" i="13"/>
  <c r="I60" i="13"/>
  <c r="H60" i="13"/>
  <c r="I59" i="13"/>
  <c r="H59" i="13"/>
  <c r="I58" i="13"/>
  <c r="H58" i="13"/>
  <c r="I57" i="13"/>
  <c r="H57" i="13"/>
  <c r="I56" i="13"/>
  <c r="H56" i="13"/>
  <c r="I55" i="13"/>
  <c r="H55" i="13"/>
  <c r="I54" i="13"/>
  <c r="H54" i="13"/>
  <c r="I53" i="13"/>
  <c r="H53" i="13"/>
  <c r="I52" i="13"/>
  <c r="H52" i="13"/>
  <c r="I51" i="13"/>
  <c r="H51" i="13"/>
  <c r="I50" i="13"/>
  <c r="H50" i="13"/>
  <c r="I49" i="13"/>
  <c r="H49" i="13"/>
  <c r="I48" i="13"/>
  <c r="H48" i="13"/>
  <c r="I47" i="13"/>
  <c r="H47" i="13"/>
  <c r="I46" i="13"/>
  <c r="H46" i="13"/>
  <c r="I45" i="13"/>
  <c r="H45" i="13"/>
  <c r="I44" i="13"/>
  <c r="H44" i="13"/>
  <c r="I43" i="13"/>
  <c r="H43" i="13"/>
  <c r="I42" i="13"/>
  <c r="H42" i="13"/>
  <c r="I41" i="13"/>
  <c r="H41" i="13"/>
  <c r="I40" i="13"/>
  <c r="H40" i="13"/>
  <c r="I39" i="13"/>
  <c r="H39" i="13"/>
  <c r="I38" i="13"/>
  <c r="H38" i="13"/>
  <c r="I37" i="13"/>
  <c r="H37" i="13"/>
  <c r="I36" i="13"/>
  <c r="H36" i="13"/>
  <c r="I35" i="13"/>
  <c r="H35" i="13"/>
  <c r="I33" i="13"/>
  <c r="H33" i="13"/>
  <c r="I32" i="13"/>
  <c r="H32" i="13"/>
  <c r="I31" i="13"/>
  <c r="H31" i="13"/>
  <c r="I30" i="13"/>
  <c r="H30" i="13"/>
  <c r="I27" i="13"/>
  <c r="H27" i="13"/>
  <c r="I25" i="13"/>
  <c r="H25" i="13"/>
  <c r="I24" i="13"/>
  <c r="H24" i="13"/>
  <c r="I23" i="13"/>
  <c r="H23" i="13"/>
  <c r="I21" i="13"/>
  <c r="H21" i="13"/>
  <c r="I20" i="13"/>
  <c r="H20" i="13"/>
  <c r="I19" i="13"/>
  <c r="H19" i="13"/>
  <c r="I18" i="13"/>
  <c r="H18" i="13"/>
  <c r="I15" i="13"/>
  <c r="H15" i="13"/>
  <c r="I13" i="13"/>
  <c r="H13" i="13"/>
  <c r="I12" i="13"/>
  <c r="H12" i="13"/>
  <c r="I11" i="13"/>
  <c r="H11" i="13"/>
  <c r="I10" i="13"/>
  <c r="H10" i="13"/>
  <c r="I9" i="13"/>
  <c r="H9" i="13"/>
  <c r="I7" i="13"/>
  <c r="H7" i="13"/>
  <c r="E116" i="12"/>
  <c r="S115" i="12"/>
  <c r="G115" i="12"/>
  <c r="C115" i="12"/>
  <c r="X114" i="12"/>
  <c r="W114" i="12"/>
  <c r="V114" i="12"/>
  <c r="U114" i="12"/>
  <c r="X113" i="12"/>
  <c r="W113" i="12"/>
  <c r="V113" i="12"/>
  <c r="U113" i="12"/>
  <c r="I113" i="12"/>
  <c r="X112" i="12"/>
  <c r="W112" i="12"/>
  <c r="V112" i="12"/>
  <c r="U112" i="12"/>
  <c r="K112" i="12"/>
  <c r="X111" i="12"/>
  <c r="W111" i="12"/>
  <c r="V111" i="12"/>
  <c r="U111" i="12"/>
  <c r="X110" i="12"/>
  <c r="W110" i="12"/>
  <c r="V110" i="12"/>
  <c r="U110" i="12"/>
  <c r="X109" i="12"/>
  <c r="W109" i="12"/>
  <c r="V109" i="12"/>
  <c r="U109" i="12"/>
  <c r="U108" i="12"/>
  <c r="U107" i="12"/>
  <c r="W106" i="12"/>
  <c r="V106" i="12"/>
  <c r="U106" i="12"/>
  <c r="W105" i="12"/>
  <c r="V105" i="12"/>
  <c r="U105" i="12"/>
  <c r="W104" i="12"/>
  <c r="V104" i="12"/>
  <c r="U104" i="12"/>
  <c r="W103" i="12"/>
  <c r="V103" i="12"/>
  <c r="U103" i="12"/>
  <c r="W102" i="12"/>
  <c r="V102" i="12"/>
  <c r="U102" i="12"/>
  <c r="W101" i="12"/>
  <c r="V101" i="12"/>
  <c r="U101" i="12"/>
  <c r="U100" i="12"/>
  <c r="U99" i="12"/>
  <c r="W98" i="12"/>
  <c r="V98" i="12"/>
  <c r="U98" i="12"/>
  <c r="W97" i="12"/>
  <c r="V97" i="12"/>
  <c r="U97" i="12"/>
  <c r="W96" i="12"/>
  <c r="V96" i="12"/>
  <c r="U96" i="12"/>
  <c r="W95" i="12"/>
  <c r="V95" i="12"/>
  <c r="U95" i="12"/>
  <c r="W94" i="12"/>
  <c r="V94" i="12"/>
  <c r="U94" i="12"/>
  <c r="W93" i="12"/>
  <c r="V93" i="12"/>
  <c r="U93" i="12"/>
  <c r="U92" i="12"/>
  <c r="X91" i="12"/>
  <c r="W91" i="12"/>
  <c r="V91" i="12"/>
  <c r="U91" i="12"/>
  <c r="X90" i="12"/>
  <c r="W90" i="12"/>
  <c r="V90" i="12"/>
  <c r="U90" i="12"/>
  <c r="X89" i="12"/>
  <c r="W89" i="12"/>
  <c r="V89" i="12"/>
  <c r="U89" i="12"/>
  <c r="X88" i="12"/>
  <c r="W88" i="12"/>
  <c r="V88" i="12"/>
  <c r="U88" i="12"/>
  <c r="X87" i="12"/>
  <c r="W87" i="12"/>
  <c r="V87" i="12"/>
  <c r="U87" i="12"/>
  <c r="X86" i="12"/>
  <c r="W86" i="12"/>
  <c r="V86" i="12"/>
  <c r="U86" i="12"/>
  <c r="X85" i="12"/>
  <c r="W85" i="12"/>
  <c r="V85" i="12"/>
  <c r="U85" i="12"/>
  <c r="K85" i="12"/>
  <c r="X84" i="12"/>
  <c r="W84" i="12"/>
  <c r="V84" i="12"/>
  <c r="U84" i="12"/>
  <c r="K84" i="12"/>
  <c r="X83" i="12"/>
  <c r="W83" i="12"/>
  <c r="V83" i="12"/>
  <c r="U83" i="12"/>
  <c r="X82" i="12"/>
  <c r="W82" i="12"/>
  <c r="V82" i="12"/>
  <c r="U82" i="12"/>
  <c r="X81" i="12"/>
  <c r="W81" i="12"/>
  <c r="V81" i="12"/>
  <c r="U81" i="12"/>
  <c r="X80" i="12"/>
  <c r="W80" i="12"/>
  <c r="V80" i="12"/>
  <c r="U80" i="12"/>
  <c r="X79" i="12"/>
  <c r="W79" i="12"/>
  <c r="V79" i="12"/>
  <c r="U79" i="12"/>
  <c r="X78" i="12"/>
  <c r="W78" i="12"/>
  <c r="V78" i="12"/>
  <c r="U78" i="12"/>
  <c r="X77" i="12"/>
  <c r="W77" i="12"/>
  <c r="V77" i="12"/>
  <c r="U77" i="12"/>
  <c r="X76" i="12"/>
  <c r="W76" i="12"/>
  <c r="V76" i="12"/>
  <c r="U76" i="12"/>
  <c r="X75" i="12"/>
  <c r="W75" i="12"/>
  <c r="V75" i="12"/>
  <c r="U75" i="12"/>
  <c r="X74" i="12"/>
  <c r="W74" i="12"/>
  <c r="V74" i="12"/>
  <c r="U74" i="12"/>
  <c r="X73" i="12"/>
  <c r="W73" i="12"/>
  <c r="V73" i="12"/>
  <c r="U73" i="12"/>
  <c r="X72" i="12"/>
  <c r="W72" i="12"/>
  <c r="V72" i="12"/>
  <c r="U72" i="12"/>
  <c r="X71" i="12"/>
  <c r="W71" i="12"/>
  <c r="V71" i="12"/>
  <c r="U71" i="12"/>
  <c r="X70" i="12"/>
  <c r="W70" i="12"/>
  <c r="V70" i="12"/>
  <c r="U70" i="12"/>
  <c r="X69" i="12"/>
  <c r="W69" i="12"/>
  <c r="V69" i="12"/>
  <c r="U69" i="12"/>
  <c r="X68" i="12"/>
  <c r="W68" i="12"/>
  <c r="V68" i="12"/>
  <c r="U68" i="12"/>
  <c r="X67" i="12"/>
  <c r="W67" i="12"/>
  <c r="V67" i="12"/>
  <c r="U67" i="12"/>
  <c r="K67" i="12"/>
  <c r="X66" i="12"/>
  <c r="W66" i="12"/>
  <c r="V66" i="12"/>
  <c r="U66" i="12"/>
  <c r="K66" i="12"/>
  <c r="X65" i="12"/>
  <c r="W65" i="12"/>
  <c r="V65" i="12"/>
  <c r="U65" i="12"/>
  <c r="K65" i="12"/>
  <c r="X64" i="12"/>
  <c r="W64" i="12"/>
  <c r="V64" i="12"/>
  <c r="U64" i="12"/>
  <c r="L64" i="12"/>
  <c r="X63" i="12"/>
  <c r="W63" i="12"/>
  <c r="V63" i="12"/>
  <c r="U63" i="12"/>
  <c r="L63" i="12"/>
  <c r="X62" i="12"/>
  <c r="W62" i="12"/>
  <c r="V62" i="12"/>
  <c r="U62" i="12"/>
  <c r="X61" i="12"/>
  <c r="W61" i="12"/>
  <c r="V61" i="12"/>
  <c r="U61" i="12"/>
  <c r="X60" i="12"/>
  <c r="W60" i="12"/>
  <c r="V60" i="12"/>
  <c r="U60" i="12"/>
  <c r="X59" i="12"/>
  <c r="W59" i="12"/>
  <c r="V59" i="12"/>
  <c r="U59" i="12"/>
  <c r="X58" i="12"/>
  <c r="W58" i="12"/>
  <c r="V58" i="12"/>
  <c r="U58" i="12"/>
  <c r="X57" i="12"/>
  <c r="W57" i="12"/>
  <c r="V57" i="12"/>
  <c r="U57" i="12"/>
  <c r="X56" i="12"/>
  <c r="W56" i="12"/>
  <c r="V56" i="12"/>
  <c r="U56" i="12"/>
  <c r="X55" i="12"/>
  <c r="W55" i="12"/>
  <c r="V55" i="12"/>
  <c r="U55" i="12"/>
  <c r="X54" i="12"/>
  <c r="W54" i="12"/>
  <c r="V54" i="12"/>
  <c r="U54" i="12"/>
  <c r="X53" i="12"/>
  <c r="W53" i="12"/>
  <c r="V53" i="12"/>
  <c r="U53" i="12"/>
  <c r="X52" i="12"/>
  <c r="W52" i="12"/>
  <c r="V52" i="12"/>
  <c r="U52" i="12"/>
  <c r="X51" i="12"/>
  <c r="W51" i="12"/>
  <c r="V51" i="12"/>
  <c r="U51" i="12"/>
  <c r="X50" i="12"/>
  <c r="W50" i="12"/>
  <c r="V50" i="12"/>
  <c r="U50" i="12"/>
  <c r="X49" i="12"/>
  <c r="W49" i="12"/>
  <c r="V49" i="12"/>
  <c r="U49" i="12"/>
  <c r="X48" i="12"/>
  <c r="W48" i="12"/>
  <c r="V48" i="12"/>
  <c r="U48" i="12"/>
  <c r="X47" i="12"/>
  <c r="W47" i="12"/>
  <c r="V47" i="12"/>
  <c r="U47" i="12"/>
  <c r="X46" i="12"/>
  <c r="W46" i="12"/>
  <c r="V46" i="12"/>
  <c r="U46" i="12"/>
  <c r="X45" i="12"/>
  <c r="W45" i="12"/>
  <c r="V45" i="12"/>
  <c r="U45" i="12"/>
  <c r="X44" i="12"/>
  <c r="W44" i="12"/>
  <c r="V44" i="12"/>
  <c r="U44" i="12"/>
  <c r="X43" i="12"/>
  <c r="W43" i="12"/>
  <c r="V43" i="12"/>
  <c r="U43" i="12"/>
  <c r="X42" i="12"/>
  <c r="W42" i="12"/>
  <c r="V42" i="12"/>
  <c r="U42" i="12"/>
  <c r="U41" i="12"/>
  <c r="X40" i="12"/>
  <c r="W40" i="12"/>
  <c r="V40" i="12"/>
  <c r="U40" i="12"/>
  <c r="X39" i="12"/>
  <c r="W39" i="12"/>
  <c r="V39" i="12"/>
  <c r="U39" i="12"/>
  <c r="X38" i="12"/>
  <c r="W38" i="12"/>
  <c r="V38" i="12"/>
  <c r="U38" i="12"/>
  <c r="U37" i="12"/>
  <c r="X36" i="12"/>
  <c r="W36" i="12"/>
  <c r="V36" i="12"/>
  <c r="U36" i="12"/>
  <c r="U35" i="12"/>
  <c r="U34" i="12"/>
  <c r="W33" i="12"/>
  <c r="V33" i="12"/>
  <c r="U33" i="12"/>
  <c r="U32" i="12"/>
  <c r="X31" i="12"/>
  <c r="W31" i="12"/>
  <c r="V31" i="12"/>
  <c r="U31" i="12"/>
  <c r="X30" i="12"/>
  <c r="W30" i="12"/>
  <c r="V30" i="12"/>
  <c r="U30" i="12"/>
  <c r="L30" i="12"/>
  <c r="X29" i="12"/>
  <c r="W29" i="12"/>
  <c r="V29" i="12"/>
  <c r="U29" i="12"/>
  <c r="U28" i="12"/>
  <c r="X27" i="12"/>
  <c r="W27" i="12"/>
  <c r="V27" i="12"/>
  <c r="U27" i="12"/>
  <c r="X26" i="12"/>
  <c r="W26" i="12"/>
  <c r="V26" i="12"/>
  <c r="U26" i="12"/>
  <c r="X25" i="12"/>
  <c r="W25" i="12"/>
  <c r="V25" i="12"/>
  <c r="U25" i="12"/>
  <c r="X24" i="12"/>
  <c r="W24" i="12"/>
  <c r="V24" i="12"/>
  <c r="U24" i="12"/>
  <c r="U23" i="12"/>
  <c r="U22" i="12"/>
  <c r="W21" i="12"/>
  <c r="V21" i="12"/>
  <c r="U21" i="12"/>
  <c r="U20" i="12"/>
  <c r="V19" i="12"/>
  <c r="U19" i="12"/>
  <c r="U18" i="12"/>
  <c r="X17" i="12"/>
  <c r="W17" i="12"/>
  <c r="V17" i="12"/>
  <c r="U17" i="12"/>
  <c r="W16" i="12"/>
  <c r="X16" i="12" s="1"/>
  <c r="V16" i="12"/>
  <c r="U16" i="12"/>
  <c r="X15" i="12"/>
  <c r="W15" i="12"/>
  <c r="V15" i="12"/>
  <c r="U15" i="12"/>
  <c r="X14" i="12"/>
  <c r="W14" i="12"/>
  <c r="V14" i="12"/>
  <c r="U14" i="12"/>
  <c r="X13" i="12"/>
  <c r="W13" i="12"/>
  <c r="V13" i="12"/>
  <c r="U13" i="12"/>
  <c r="W12" i="12"/>
  <c r="U12" i="12"/>
  <c r="X11" i="12"/>
  <c r="W11" i="12"/>
  <c r="V11" i="12"/>
  <c r="U11" i="12"/>
  <c r="M11" i="12"/>
  <c r="U10" i="12"/>
  <c r="W9" i="12"/>
  <c r="V9" i="12"/>
  <c r="U9" i="12"/>
  <c r="U8" i="12"/>
  <c r="W7" i="12"/>
  <c r="X7" i="12" s="1"/>
  <c r="V7" i="12"/>
  <c r="U7" i="12"/>
  <c r="F5" i="12"/>
  <c r="E5" i="12"/>
  <c r="D5" i="12"/>
  <c r="E162" i="11"/>
  <c r="D161" i="11"/>
  <c r="C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C149" i="11"/>
  <c r="D148" i="11"/>
  <c r="C148" i="11"/>
  <c r="D147" i="11"/>
  <c r="C147" i="11"/>
  <c r="D146" i="11"/>
  <c r="C146" i="11"/>
  <c r="D145" i="11"/>
  <c r="D144" i="11"/>
  <c r="D143" i="11"/>
  <c r="C143" i="11"/>
  <c r="P114" i="11"/>
  <c r="E114" i="11"/>
  <c r="D114" i="11"/>
  <c r="R113" i="11"/>
  <c r="Q113" i="11"/>
  <c r="S112" i="11"/>
  <c r="R112" i="11"/>
  <c r="Q112" i="11"/>
  <c r="F112" i="11"/>
  <c r="S111" i="11"/>
  <c r="R111" i="11"/>
  <c r="Q111" i="11"/>
  <c r="H111" i="11"/>
  <c r="S110" i="11"/>
  <c r="R110" i="11"/>
  <c r="Q110" i="11"/>
  <c r="S109" i="11"/>
  <c r="R109" i="11"/>
  <c r="Q109" i="11"/>
  <c r="S108" i="11"/>
  <c r="R108" i="11"/>
  <c r="Q108" i="11"/>
  <c r="R105" i="11"/>
  <c r="Q105" i="11"/>
  <c r="R104" i="11"/>
  <c r="Q104" i="11"/>
  <c r="R103" i="11"/>
  <c r="Q103" i="11"/>
  <c r="R102" i="11"/>
  <c r="Q102" i="11"/>
  <c r="R101" i="11"/>
  <c r="Q101" i="11"/>
  <c r="C100" i="11"/>
  <c r="C145" i="11" s="1"/>
  <c r="R97" i="11"/>
  <c r="Q97" i="11"/>
  <c r="R96" i="11"/>
  <c r="Q96" i="11"/>
  <c r="R95" i="11"/>
  <c r="Q95" i="11"/>
  <c r="R94" i="11"/>
  <c r="Q94" i="11"/>
  <c r="R93" i="11"/>
  <c r="Q93" i="11"/>
  <c r="R92" i="11"/>
  <c r="Q92" i="11"/>
  <c r="S90" i="11"/>
  <c r="R90" i="11"/>
  <c r="Q90" i="11"/>
  <c r="S89" i="11"/>
  <c r="R89" i="11"/>
  <c r="Q89" i="11"/>
  <c r="Q88" i="11"/>
  <c r="C88" i="11"/>
  <c r="S88" i="11" s="1"/>
  <c r="C87" i="11"/>
  <c r="S87" i="11" s="1"/>
  <c r="S86" i="11"/>
  <c r="R86" i="11"/>
  <c r="Q86" i="11"/>
  <c r="C85" i="11"/>
  <c r="Q85" i="11" s="1"/>
  <c r="S84" i="11"/>
  <c r="R84" i="11"/>
  <c r="Q84" i="11"/>
  <c r="H84" i="11"/>
  <c r="H83" i="11"/>
  <c r="C83" i="11"/>
  <c r="Q82" i="11"/>
  <c r="C82" i="11"/>
  <c r="S82" i="11" s="1"/>
  <c r="C81" i="11"/>
  <c r="S81" i="11" s="1"/>
  <c r="Q80" i="11"/>
  <c r="C80" i="11"/>
  <c r="S80" i="11" s="1"/>
  <c r="C79" i="11"/>
  <c r="S79" i="11" s="1"/>
  <c r="Q78" i="11"/>
  <c r="C78" i="11"/>
  <c r="S78" i="11" s="1"/>
  <c r="C77" i="11"/>
  <c r="S77" i="11" s="1"/>
  <c r="Q76" i="11"/>
  <c r="C76" i="11"/>
  <c r="S76" i="11" s="1"/>
  <c r="C75" i="11"/>
  <c r="S75" i="11" s="1"/>
  <c r="Q74" i="11"/>
  <c r="C74" i="11"/>
  <c r="S74" i="11" s="1"/>
  <c r="C73" i="11"/>
  <c r="C159" i="11" s="1"/>
  <c r="S72" i="11"/>
  <c r="R72" i="11"/>
  <c r="Q72" i="11"/>
  <c r="C71" i="11"/>
  <c r="Q71" i="11" s="1"/>
  <c r="S70" i="11"/>
  <c r="R70" i="11"/>
  <c r="Q70" i="11"/>
  <c r="C69" i="11"/>
  <c r="S69" i="11" s="1"/>
  <c r="Q68" i="11"/>
  <c r="C68" i="11"/>
  <c r="S67" i="11"/>
  <c r="R67" i="11"/>
  <c r="Q67" i="11"/>
  <c r="S66" i="11"/>
  <c r="R66" i="11"/>
  <c r="Q66" i="11"/>
  <c r="H66" i="11"/>
  <c r="H65" i="11"/>
  <c r="C65" i="11"/>
  <c r="S65" i="11" s="1"/>
  <c r="S64" i="11"/>
  <c r="R64" i="11"/>
  <c r="Q64" i="11"/>
  <c r="H64" i="11"/>
  <c r="I63" i="11"/>
  <c r="C63" i="11"/>
  <c r="S62" i="11"/>
  <c r="R62" i="11"/>
  <c r="Q62" i="11"/>
  <c r="I62" i="11"/>
  <c r="S61" i="11"/>
  <c r="R61" i="11"/>
  <c r="Q61" i="11"/>
  <c r="Q60" i="11"/>
  <c r="C60" i="11"/>
  <c r="S60" i="11" s="1"/>
  <c r="S59" i="11"/>
  <c r="R59" i="11"/>
  <c r="Q59" i="11"/>
  <c r="C58" i="11"/>
  <c r="R58" i="11" s="1"/>
  <c r="C57" i="11"/>
  <c r="Q57" i="11" s="1"/>
  <c r="C56" i="11"/>
  <c r="R56" i="11" s="1"/>
  <c r="C55" i="11"/>
  <c r="Q55" i="11" s="1"/>
  <c r="C54" i="11"/>
  <c r="R54" i="11" s="1"/>
  <c r="C53" i="11"/>
  <c r="Q53" i="11" s="1"/>
  <c r="C52" i="11"/>
  <c r="R52" i="11" s="1"/>
  <c r="C51" i="11"/>
  <c r="Q51" i="11" s="1"/>
  <c r="C50" i="11"/>
  <c r="S50" i="11" s="1"/>
  <c r="C49" i="11"/>
  <c r="C48" i="11"/>
  <c r="Q48" i="11" s="1"/>
  <c r="C47" i="11"/>
  <c r="C46" i="11"/>
  <c r="Q46" i="11" s="1"/>
  <c r="C45" i="11"/>
  <c r="C44" i="11"/>
  <c r="Q44" i="11" s="1"/>
  <c r="C43" i="11"/>
  <c r="C42" i="11"/>
  <c r="Q42" i="11" s="1"/>
  <c r="C41" i="11"/>
  <c r="S39" i="11"/>
  <c r="R39" i="11"/>
  <c r="Q39" i="11"/>
  <c r="S38" i="11"/>
  <c r="R38" i="11"/>
  <c r="Q38" i="11"/>
  <c r="S37" i="11"/>
  <c r="R37" i="11"/>
  <c r="Q37" i="11"/>
  <c r="S36" i="11"/>
  <c r="R36" i="11"/>
  <c r="Q36" i="11"/>
  <c r="R33" i="11"/>
  <c r="Q33" i="11"/>
  <c r="C31" i="11"/>
  <c r="S30" i="11"/>
  <c r="R30" i="11"/>
  <c r="Q30" i="11"/>
  <c r="I30" i="11"/>
  <c r="C29" i="11"/>
  <c r="C27" i="11"/>
  <c r="R26" i="11"/>
  <c r="Q26" i="11"/>
  <c r="Q25" i="11"/>
  <c r="C25" i="11"/>
  <c r="S25" i="11" s="1"/>
  <c r="C24" i="11"/>
  <c r="R21" i="11"/>
  <c r="Q21" i="11"/>
  <c r="R19" i="11"/>
  <c r="Q19" i="11"/>
  <c r="S17" i="11"/>
  <c r="R17" i="11"/>
  <c r="Q17" i="11"/>
  <c r="R16" i="11"/>
  <c r="Q16" i="11"/>
  <c r="S15" i="11"/>
  <c r="R15" i="11"/>
  <c r="Q15" i="11"/>
  <c r="Q14" i="11"/>
  <c r="C14" i="11"/>
  <c r="C151" i="11" s="1"/>
  <c r="S13" i="11"/>
  <c r="R13" i="11"/>
  <c r="Q13" i="11"/>
  <c r="R12" i="11"/>
  <c r="J11" i="11"/>
  <c r="C11" i="11"/>
  <c r="R11" i="11" s="1"/>
  <c r="R9" i="11"/>
  <c r="Q9" i="11"/>
  <c r="R7" i="11"/>
  <c r="Q7" i="11"/>
  <c r="P5" i="11"/>
  <c r="E163" i="10"/>
  <c r="D162" i="10"/>
  <c r="C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C150" i="10"/>
  <c r="D149" i="10"/>
  <c r="C149" i="10"/>
  <c r="D148" i="10"/>
  <c r="C148" i="10"/>
  <c r="D147" i="10"/>
  <c r="C147" i="10"/>
  <c r="D146" i="10"/>
  <c r="D145" i="10"/>
  <c r="C145" i="10"/>
  <c r="D144" i="10"/>
  <c r="D163" i="10" s="1"/>
  <c r="P115" i="10"/>
  <c r="E115" i="10"/>
  <c r="D115" i="10"/>
  <c r="R114" i="10"/>
  <c r="Q114" i="10"/>
  <c r="S113" i="10"/>
  <c r="R113" i="10"/>
  <c r="Q113" i="10"/>
  <c r="F113" i="10"/>
  <c r="S112" i="10"/>
  <c r="R112" i="10"/>
  <c r="Q112" i="10"/>
  <c r="H112" i="10"/>
  <c r="S111" i="10"/>
  <c r="R111" i="10"/>
  <c r="Q111" i="10"/>
  <c r="S110" i="10"/>
  <c r="R110" i="10"/>
  <c r="Q110" i="10"/>
  <c r="S109" i="10"/>
  <c r="R109" i="10"/>
  <c r="Q109" i="10"/>
  <c r="R106" i="10"/>
  <c r="Q106" i="10"/>
  <c r="R105" i="10"/>
  <c r="Q105" i="10"/>
  <c r="R104" i="10"/>
  <c r="Q104" i="10"/>
  <c r="R103" i="10"/>
  <c r="Q103" i="10"/>
  <c r="R102" i="10"/>
  <c r="Q102" i="10"/>
  <c r="R101" i="10"/>
  <c r="Q101" i="10"/>
  <c r="C100" i="10"/>
  <c r="C146" i="10" s="1"/>
  <c r="R97" i="10"/>
  <c r="Q97" i="10"/>
  <c r="R96" i="10"/>
  <c r="Q96" i="10"/>
  <c r="R95" i="10"/>
  <c r="Q95" i="10"/>
  <c r="R94" i="10"/>
  <c r="Q94" i="10"/>
  <c r="R93" i="10"/>
  <c r="Q93" i="10"/>
  <c r="R92" i="10"/>
  <c r="Q92" i="10"/>
  <c r="S90" i="10"/>
  <c r="R90" i="10"/>
  <c r="Q90" i="10"/>
  <c r="S89" i="10"/>
  <c r="R89" i="10"/>
  <c r="Q89" i="10"/>
  <c r="Q88" i="10"/>
  <c r="C88" i="10"/>
  <c r="R88" i="10" s="1"/>
  <c r="C87" i="10"/>
  <c r="R87" i="10" s="1"/>
  <c r="S86" i="10"/>
  <c r="R86" i="10"/>
  <c r="Q86" i="10"/>
  <c r="C85" i="10"/>
  <c r="S85" i="10" s="1"/>
  <c r="S84" i="10"/>
  <c r="R84" i="10"/>
  <c r="Q84" i="10"/>
  <c r="H84" i="10"/>
  <c r="H83" i="10"/>
  <c r="C83" i="10"/>
  <c r="S83" i="10" s="1"/>
  <c r="C82" i="10"/>
  <c r="R82" i="10" s="1"/>
  <c r="Q81" i="10"/>
  <c r="C81" i="10"/>
  <c r="R81" i="10" s="1"/>
  <c r="C80" i="10"/>
  <c r="R80" i="10" s="1"/>
  <c r="Q79" i="10"/>
  <c r="C79" i="10"/>
  <c r="R79" i="10" s="1"/>
  <c r="C78" i="10"/>
  <c r="R78" i="10" s="1"/>
  <c r="Q77" i="10"/>
  <c r="C77" i="10"/>
  <c r="R77" i="10" s="1"/>
  <c r="C76" i="10"/>
  <c r="R76" i="10" s="1"/>
  <c r="Q75" i="10"/>
  <c r="C75" i="10"/>
  <c r="R75" i="10" s="1"/>
  <c r="C74" i="10"/>
  <c r="R74" i="10" s="1"/>
  <c r="Q73" i="10"/>
  <c r="C73" i="10"/>
  <c r="S72" i="10"/>
  <c r="R72" i="10"/>
  <c r="Q72" i="10"/>
  <c r="C71" i="10"/>
  <c r="S71" i="10" s="1"/>
  <c r="S70" i="10"/>
  <c r="R70" i="10"/>
  <c r="Q70" i="10"/>
  <c r="Q69" i="10"/>
  <c r="C69" i="10"/>
  <c r="R69" i="10" s="1"/>
  <c r="C68" i="10"/>
  <c r="C156" i="10" s="1"/>
  <c r="S67" i="10"/>
  <c r="R67" i="10"/>
  <c r="Q67" i="10"/>
  <c r="S66" i="10"/>
  <c r="R66" i="10"/>
  <c r="Q66" i="10"/>
  <c r="H66" i="10"/>
  <c r="H65" i="10"/>
  <c r="C65" i="10"/>
  <c r="S65" i="10" s="1"/>
  <c r="S64" i="10"/>
  <c r="R64" i="10"/>
  <c r="Q64" i="10"/>
  <c r="H64" i="10"/>
  <c r="I63" i="10"/>
  <c r="C63" i="10"/>
  <c r="C151" i="10" s="1"/>
  <c r="S62" i="10"/>
  <c r="R62" i="10"/>
  <c r="Q62" i="10"/>
  <c r="I62" i="10"/>
  <c r="S61" i="10"/>
  <c r="R61" i="10"/>
  <c r="Q61" i="10"/>
  <c r="C60" i="10"/>
  <c r="R60" i="10" s="1"/>
  <c r="S59" i="10"/>
  <c r="R59" i="10"/>
  <c r="Q59" i="10"/>
  <c r="C58" i="10"/>
  <c r="S58" i="10" s="1"/>
  <c r="C57" i="10"/>
  <c r="S57" i="10" s="1"/>
  <c r="C56" i="10"/>
  <c r="C153" i="10" s="1"/>
  <c r="C55" i="10"/>
  <c r="S55" i="10" s="1"/>
  <c r="C54" i="10"/>
  <c r="S54" i="10" s="1"/>
  <c r="C53" i="10"/>
  <c r="C52" i="10"/>
  <c r="S52" i="10" s="1"/>
  <c r="C51" i="10"/>
  <c r="S51" i="10" s="1"/>
  <c r="C50" i="10"/>
  <c r="S50" i="10" s="1"/>
  <c r="C49" i="10"/>
  <c r="S49" i="10" s="1"/>
  <c r="C48" i="10"/>
  <c r="C155" i="10" s="1"/>
  <c r="C47" i="10"/>
  <c r="S47" i="10" s="1"/>
  <c r="C46" i="10"/>
  <c r="S46" i="10" s="1"/>
  <c r="C45" i="10"/>
  <c r="S45" i="10" s="1"/>
  <c r="C44" i="10"/>
  <c r="C154" i="10" s="1"/>
  <c r="C43" i="10"/>
  <c r="S43" i="10" s="1"/>
  <c r="C42" i="10"/>
  <c r="S42" i="10" s="1"/>
  <c r="C41" i="10"/>
  <c r="S39" i="10"/>
  <c r="R39" i="10"/>
  <c r="Q39" i="10"/>
  <c r="S38" i="10"/>
  <c r="R38" i="10"/>
  <c r="Q38" i="10"/>
  <c r="S37" i="10"/>
  <c r="R37" i="10"/>
  <c r="Q37" i="10"/>
  <c r="S36" i="10"/>
  <c r="R36" i="10"/>
  <c r="Q36" i="10"/>
  <c r="R33" i="10"/>
  <c r="Q33" i="10"/>
  <c r="C31" i="10"/>
  <c r="R31" i="10" s="1"/>
  <c r="S30" i="10"/>
  <c r="R30" i="10"/>
  <c r="Q30" i="10"/>
  <c r="I30" i="10"/>
  <c r="Q29" i="10"/>
  <c r="C29" i="10"/>
  <c r="C27" i="10"/>
  <c r="R27" i="10" s="1"/>
  <c r="R26" i="10"/>
  <c r="Q26" i="10"/>
  <c r="Q25" i="10"/>
  <c r="C25" i="10"/>
  <c r="R25" i="10" s="1"/>
  <c r="C24" i="10"/>
  <c r="C144" i="10" s="1"/>
  <c r="R21" i="10"/>
  <c r="Q21" i="10"/>
  <c r="R19" i="10"/>
  <c r="Q19" i="10"/>
  <c r="S17" i="10"/>
  <c r="R17" i="10"/>
  <c r="Q17" i="10"/>
  <c r="R16" i="10"/>
  <c r="Q16" i="10"/>
  <c r="S15" i="10"/>
  <c r="R15" i="10"/>
  <c r="Q15" i="10"/>
  <c r="Q14" i="10"/>
  <c r="C14" i="10"/>
  <c r="C152" i="10" s="1"/>
  <c r="S13" i="10"/>
  <c r="R13" i="10"/>
  <c r="Q13" i="10"/>
  <c r="R12" i="10"/>
  <c r="J11" i="10"/>
  <c r="C11" i="10"/>
  <c r="R11" i="10" s="1"/>
  <c r="R9" i="10"/>
  <c r="Q9" i="10"/>
  <c r="R7" i="10"/>
  <c r="Q7" i="10"/>
  <c r="P178" i="9"/>
  <c r="R178" i="9" s="1"/>
  <c r="P177" i="9"/>
  <c r="R177" i="9" s="1"/>
  <c r="P176" i="9"/>
  <c r="R176" i="9" s="1"/>
  <c r="P175" i="9"/>
  <c r="R175" i="9" s="1"/>
  <c r="P174" i="9"/>
  <c r="R174" i="9" s="1"/>
  <c r="P173" i="9"/>
  <c r="R173" i="9" s="1"/>
  <c r="P172" i="9"/>
  <c r="R172" i="9" s="1"/>
  <c r="P171" i="9"/>
  <c r="R171" i="9" s="1"/>
  <c r="P170" i="9"/>
  <c r="R170" i="9" s="1"/>
  <c r="P169" i="9"/>
  <c r="R169" i="9" s="1"/>
  <c r="P168" i="9"/>
  <c r="R168" i="9" s="1"/>
  <c r="P167" i="9"/>
  <c r="R167" i="9" s="1"/>
  <c r="P166" i="9"/>
  <c r="R166" i="9" s="1"/>
  <c r="P165" i="9"/>
  <c r="R165" i="9" s="1"/>
  <c r="P164" i="9"/>
  <c r="R164" i="9" s="1"/>
  <c r="P163" i="9"/>
  <c r="R163" i="9" s="1"/>
  <c r="P162" i="9"/>
  <c r="R162" i="9" s="1"/>
  <c r="P161" i="9"/>
  <c r="P179" i="9" s="1"/>
  <c r="P103" i="9"/>
  <c r="E103" i="9"/>
  <c r="D103" i="9"/>
  <c r="C103" i="9"/>
  <c r="Q103" i="9" s="1"/>
  <c r="R102" i="9"/>
  <c r="Q102" i="9"/>
  <c r="S101" i="9"/>
  <c r="R101" i="9"/>
  <c r="Q101" i="9"/>
  <c r="F101" i="9"/>
  <c r="S100" i="9"/>
  <c r="R100" i="9"/>
  <c r="Q100" i="9"/>
  <c r="H100" i="9"/>
  <c r="S99" i="9"/>
  <c r="R99" i="9"/>
  <c r="Q99" i="9"/>
  <c r="S98" i="9"/>
  <c r="R98" i="9"/>
  <c r="Q98" i="9"/>
  <c r="S97" i="9"/>
  <c r="R97" i="9"/>
  <c r="Q97" i="9"/>
  <c r="R94" i="9"/>
  <c r="Q94" i="9"/>
  <c r="R93" i="9"/>
  <c r="Q93" i="9"/>
  <c r="R92" i="9"/>
  <c r="Q92" i="9"/>
  <c r="R91" i="9"/>
  <c r="Q91" i="9"/>
  <c r="R90" i="9"/>
  <c r="Q90" i="9"/>
  <c r="R89" i="9"/>
  <c r="Q89" i="9"/>
  <c r="S86" i="9"/>
  <c r="R86" i="9"/>
  <c r="Q86" i="9"/>
  <c r="S85" i="9"/>
  <c r="R85" i="9"/>
  <c r="Q85" i="9"/>
  <c r="R84" i="9"/>
  <c r="Q84" i="9"/>
  <c r="R83" i="9"/>
  <c r="Q83" i="9"/>
  <c r="R82" i="9"/>
  <c r="Q82" i="9"/>
  <c r="S81" i="9"/>
  <c r="R81" i="9"/>
  <c r="Q81" i="9"/>
  <c r="S80" i="9"/>
  <c r="R80" i="9"/>
  <c r="Q80" i="9"/>
  <c r="H80" i="9"/>
  <c r="S79" i="9"/>
  <c r="R79" i="9"/>
  <c r="Q79" i="9"/>
  <c r="H79" i="9"/>
  <c r="S78" i="9"/>
  <c r="R78" i="9"/>
  <c r="Q78" i="9"/>
  <c r="S77" i="9"/>
  <c r="R77" i="9"/>
  <c r="Q77" i="9"/>
  <c r="S76" i="9"/>
  <c r="R76" i="9"/>
  <c r="Q76" i="9"/>
  <c r="S75" i="9"/>
  <c r="R75" i="9"/>
  <c r="Q75" i="9"/>
  <c r="S74" i="9"/>
  <c r="R74" i="9"/>
  <c r="Q74" i="9"/>
  <c r="S73" i="9"/>
  <c r="R73" i="9"/>
  <c r="Q73" i="9"/>
  <c r="S72" i="9"/>
  <c r="R72" i="9"/>
  <c r="Q72" i="9"/>
  <c r="S71" i="9"/>
  <c r="R71" i="9"/>
  <c r="Q71" i="9"/>
  <c r="S70" i="9"/>
  <c r="R70" i="9"/>
  <c r="Q70" i="9"/>
  <c r="S69" i="9"/>
  <c r="R69" i="9"/>
  <c r="Q69" i="9"/>
  <c r="S68" i="9"/>
  <c r="R68" i="9"/>
  <c r="Q68" i="9"/>
  <c r="S67" i="9"/>
  <c r="R67" i="9"/>
  <c r="Q67" i="9"/>
  <c r="R66" i="9"/>
  <c r="Q66" i="9"/>
  <c r="S65" i="9"/>
  <c r="R65" i="9"/>
  <c r="Q65" i="9"/>
  <c r="S64" i="9"/>
  <c r="R64" i="9"/>
  <c r="Q64" i="9"/>
  <c r="S63" i="9"/>
  <c r="R63" i="9"/>
  <c r="Q63" i="9"/>
  <c r="S62" i="9"/>
  <c r="R62" i="9"/>
  <c r="Q62" i="9"/>
  <c r="H62" i="9"/>
  <c r="S61" i="9"/>
  <c r="R61" i="9"/>
  <c r="Q61" i="9"/>
  <c r="H61" i="9"/>
  <c r="S60" i="9"/>
  <c r="R60" i="9"/>
  <c r="Q60" i="9"/>
  <c r="H60" i="9"/>
  <c r="S59" i="9"/>
  <c r="R59" i="9"/>
  <c r="Q59" i="9"/>
  <c r="I59" i="9"/>
  <c r="S58" i="9"/>
  <c r="R58" i="9"/>
  <c r="Q58" i="9"/>
  <c r="I58" i="9"/>
  <c r="S57" i="9"/>
  <c r="R57" i="9"/>
  <c r="Q57" i="9"/>
  <c r="S56" i="9"/>
  <c r="R56" i="9"/>
  <c r="Q56" i="9"/>
  <c r="S55" i="9"/>
  <c r="R55" i="9"/>
  <c r="Q55" i="9"/>
  <c r="S54" i="9"/>
  <c r="R54" i="9"/>
  <c r="Q54" i="9"/>
  <c r="S53" i="9"/>
  <c r="R53" i="9"/>
  <c r="Q53" i="9"/>
  <c r="S52" i="9"/>
  <c r="R52" i="9"/>
  <c r="Q52" i="9"/>
  <c r="R51" i="9"/>
  <c r="Q51" i="9"/>
  <c r="R50" i="9"/>
  <c r="Q50" i="9"/>
  <c r="S49" i="9"/>
  <c r="R49" i="9"/>
  <c r="Q49" i="9"/>
  <c r="S48" i="9"/>
  <c r="R48" i="9"/>
  <c r="Q48" i="9"/>
  <c r="S47" i="9"/>
  <c r="R47" i="9"/>
  <c r="Q47" i="9"/>
  <c r="S46" i="9"/>
  <c r="R46" i="9"/>
  <c r="Q46" i="9"/>
  <c r="S45" i="9"/>
  <c r="R45" i="9"/>
  <c r="Q45" i="9"/>
  <c r="R44" i="9"/>
  <c r="Q44" i="9"/>
  <c r="S43" i="9"/>
  <c r="R43" i="9"/>
  <c r="Q43" i="9"/>
  <c r="S42" i="9"/>
  <c r="R42" i="9"/>
  <c r="Q42" i="9"/>
  <c r="S41" i="9"/>
  <c r="R41" i="9"/>
  <c r="Q41" i="9"/>
  <c r="R40" i="9"/>
  <c r="Q40" i="9"/>
  <c r="S39" i="9"/>
  <c r="R39" i="9"/>
  <c r="Q39" i="9"/>
  <c r="S38" i="9"/>
  <c r="R38" i="9"/>
  <c r="Q38" i="9"/>
  <c r="S37" i="9"/>
  <c r="R37" i="9"/>
  <c r="Q37" i="9"/>
  <c r="R35" i="9"/>
  <c r="Q35" i="9"/>
  <c r="S34" i="9"/>
  <c r="R34" i="9"/>
  <c r="Q34" i="9"/>
  <c r="S33" i="9"/>
  <c r="R33" i="9"/>
  <c r="Q33" i="9"/>
  <c r="S32" i="9"/>
  <c r="R32" i="9"/>
  <c r="Q32" i="9"/>
  <c r="R29" i="9"/>
  <c r="Q29" i="9"/>
  <c r="S27" i="9"/>
  <c r="R27" i="9"/>
  <c r="Q27" i="9"/>
  <c r="S26" i="9"/>
  <c r="R26" i="9"/>
  <c r="Q26" i="9"/>
  <c r="I26" i="9"/>
  <c r="S25" i="9"/>
  <c r="R25" i="9"/>
  <c r="Q25" i="9"/>
  <c r="S23" i="9"/>
  <c r="R23" i="9"/>
  <c r="Q23" i="9"/>
  <c r="R22" i="9"/>
  <c r="Q22" i="9"/>
  <c r="R21" i="9"/>
  <c r="Q21" i="9"/>
  <c r="S20" i="9"/>
  <c r="R20" i="9"/>
  <c r="Q20" i="9"/>
  <c r="R17" i="9"/>
  <c r="Q17" i="9"/>
  <c r="S15" i="9"/>
  <c r="R15" i="9"/>
  <c r="Q15" i="9"/>
  <c r="R14" i="9"/>
  <c r="Q14" i="9"/>
  <c r="S13" i="9"/>
  <c r="R13" i="9"/>
  <c r="Q13" i="9"/>
  <c r="S12" i="9"/>
  <c r="R12" i="9"/>
  <c r="Q12" i="9"/>
  <c r="S11" i="9"/>
  <c r="R11" i="9"/>
  <c r="Q11" i="9"/>
  <c r="R10" i="9"/>
  <c r="S9" i="9"/>
  <c r="R9" i="9"/>
  <c r="Q9" i="9"/>
  <c r="J9" i="9"/>
  <c r="R7" i="9"/>
  <c r="Q7" i="9"/>
  <c r="Q174" i="8"/>
  <c r="S174" i="8" s="1"/>
  <c r="Q173" i="8"/>
  <c r="S173" i="8" s="1"/>
  <c r="Q172" i="8"/>
  <c r="S172" i="8" s="1"/>
  <c r="Q171" i="8"/>
  <c r="S171" i="8" s="1"/>
  <c r="Q170" i="8"/>
  <c r="S170" i="8" s="1"/>
  <c r="Q169" i="8"/>
  <c r="S169" i="8" s="1"/>
  <c r="Q168" i="8"/>
  <c r="S168" i="8" s="1"/>
  <c r="Q167" i="8"/>
  <c r="S167" i="8" s="1"/>
  <c r="Q166" i="8"/>
  <c r="S166" i="8" s="1"/>
  <c r="Q165" i="8"/>
  <c r="S165" i="8" s="1"/>
  <c r="Q164" i="8"/>
  <c r="S164" i="8" s="1"/>
  <c r="Q163" i="8"/>
  <c r="S163" i="8" s="1"/>
  <c r="Q162" i="8"/>
  <c r="S162" i="8" s="1"/>
  <c r="Q161" i="8"/>
  <c r="S161" i="8" s="1"/>
  <c r="Q160" i="8"/>
  <c r="S160" i="8" s="1"/>
  <c r="Q159" i="8"/>
  <c r="S159" i="8" s="1"/>
  <c r="Q158" i="8"/>
  <c r="S158" i="8" s="1"/>
  <c r="Q157" i="8"/>
  <c r="Q175" i="8" s="1"/>
  <c r="Q103" i="8"/>
  <c r="F103" i="8"/>
  <c r="E103" i="8"/>
  <c r="C103" i="8"/>
  <c r="R103" i="8" s="1"/>
  <c r="S102" i="8"/>
  <c r="R102" i="8"/>
  <c r="T101" i="8"/>
  <c r="S101" i="8"/>
  <c r="R101" i="8"/>
  <c r="G101" i="8"/>
  <c r="T100" i="8"/>
  <c r="S100" i="8"/>
  <c r="R100" i="8"/>
  <c r="I100" i="8"/>
  <c r="T99" i="8"/>
  <c r="S99" i="8"/>
  <c r="R99" i="8"/>
  <c r="T98" i="8"/>
  <c r="S98" i="8"/>
  <c r="R98" i="8"/>
  <c r="T97" i="8"/>
  <c r="S97" i="8"/>
  <c r="R97" i="8"/>
  <c r="S94" i="8"/>
  <c r="R94" i="8"/>
  <c r="S93" i="8"/>
  <c r="R93" i="8"/>
  <c r="S92" i="8"/>
  <c r="R92" i="8"/>
  <c r="S91" i="8"/>
  <c r="R91" i="8"/>
  <c r="S90" i="8"/>
  <c r="R90" i="8"/>
  <c r="T89" i="8"/>
  <c r="S89" i="8"/>
  <c r="R89" i="8"/>
  <c r="T86" i="8"/>
  <c r="S86" i="8"/>
  <c r="R86" i="8"/>
  <c r="T85" i="8"/>
  <c r="S85" i="8"/>
  <c r="R85" i="8"/>
  <c r="S84" i="8"/>
  <c r="R84" i="8"/>
  <c r="S83" i="8"/>
  <c r="R83" i="8"/>
  <c r="S82" i="8"/>
  <c r="R82" i="8"/>
  <c r="S81" i="8"/>
  <c r="R81" i="8"/>
  <c r="T80" i="8"/>
  <c r="S80" i="8"/>
  <c r="R80" i="8"/>
  <c r="I80" i="8"/>
  <c r="T79" i="8"/>
  <c r="S79" i="8"/>
  <c r="R79" i="8"/>
  <c r="I79" i="8"/>
  <c r="T78" i="8"/>
  <c r="S78" i="8"/>
  <c r="R78" i="8"/>
  <c r="T77" i="8"/>
  <c r="S77" i="8"/>
  <c r="R77" i="8"/>
  <c r="T76" i="8"/>
  <c r="S76" i="8"/>
  <c r="R76" i="8"/>
  <c r="T75" i="8"/>
  <c r="S75" i="8"/>
  <c r="R75" i="8"/>
  <c r="T74" i="8"/>
  <c r="S74" i="8"/>
  <c r="R74" i="8"/>
  <c r="T73" i="8"/>
  <c r="S73" i="8"/>
  <c r="R73" i="8"/>
  <c r="S72" i="8"/>
  <c r="R72" i="8"/>
  <c r="T71" i="8"/>
  <c r="S71" i="8"/>
  <c r="R71" i="8"/>
  <c r="T70" i="8"/>
  <c r="S70" i="8"/>
  <c r="R70" i="8"/>
  <c r="T69" i="8"/>
  <c r="S69" i="8"/>
  <c r="R69" i="8"/>
  <c r="T68" i="8"/>
  <c r="S68" i="8"/>
  <c r="R68" i="8"/>
  <c r="T67" i="8"/>
  <c r="S67" i="8"/>
  <c r="R67" i="8"/>
  <c r="S66" i="8"/>
  <c r="R66" i="8"/>
  <c r="T65" i="8"/>
  <c r="S65" i="8"/>
  <c r="R65" i="8"/>
  <c r="T64" i="8"/>
  <c r="S64" i="8"/>
  <c r="R64" i="8"/>
  <c r="T63" i="8"/>
  <c r="S63" i="8"/>
  <c r="R63" i="8"/>
  <c r="T62" i="8"/>
  <c r="S62" i="8"/>
  <c r="R62" i="8"/>
  <c r="I62" i="8"/>
  <c r="T61" i="8"/>
  <c r="S61" i="8"/>
  <c r="R61" i="8"/>
  <c r="I61" i="8"/>
  <c r="T60" i="8"/>
  <c r="S60" i="8"/>
  <c r="R60" i="8"/>
  <c r="I60" i="8"/>
  <c r="T59" i="8"/>
  <c r="S59" i="8"/>
  <c r="R59" i="8"/>
  <c r="J59" i="8"/>
  <c r="T58" i="8"/>
  <c r="S58" i="8"/>
  <c r="R58" i="8"/>
  <c r="J58" i="8"/>
  <c r="T57" i="8"/>
  <c r="S57" i="8"/>
  <c r="R57" i="8"/>
  <c r="T56" i="8"/>
  <c r="S56" i="8"/>
  <c r="R56" i="8"/>
  <c r="T55" i="8"/>
  <c r="S55" i="8"/>
  <c r="R55" i="8"/>
  <c r="T54" i="8"/>
  <c r="S54" i="8"/>
  <c r="R54" i="8"/>
  <c r="T53" i="8"/>
  <c r="S53" i="8"/>
  <c r="R53" i="8"/>
  <c r="T52" i="8"/>
  <c r="S52" i="8"/>
  <c r="R52" i="8"/>
  <c r="S51" i="8"/>
  <c r="R51" i="8"/>
  <c r="S50" i="8"/>
  <c r="R50" i="8"/>
  <c r="S49" i="8"/>
  <c r="R49" i="8"/>
  <c r="T48" i="8"/>
  <c r="S48" i="8"/>
  <c r="R48" i="8"/>
  <c r="T47" i="8"/>
  <c r="S47" i="8"/>
  <c r="R47" i="8"/>
  <c r="T46" i="8"/>
  <c r="S46" i="8"/>
  <c r="R46" i="8"/>
  <c r="T45" i="8"/>
  <c r="S45" i="8"/>
  <c r="R45" i="8"/>
  <c r="S44" i="8"/>
  <c r="R44" i="8"/>
  <c r="T43" i="8"/>
  <c r="S43" i="8"/>
  <c r="R43" i="8"/>
  <c r="T42" i="8"/>
  <c r="S42" i="8"/>
  <c r="R42" i="8"/>
  <c r="T41" i="8"/>
  <c r="S41" i="8"/>
  <c r="R41" i="8"/>
  <c r="S40" i="8"/>
  <c r="R40" i="8"/>
  <c r="T39" i="8"/>
  <c r="S39" i="8"/>
  <c r="R39" i="8"/>
  <c r="T38" i="8"/>
  <c r="S38" i="8"/>
  <c r="R38" i="8"/>
  <c r="T37" i="8"/>
  <c r="S37" i="8"/>
  <c r="R37" i="8"/>
  <c r="S35" i="8"/>
  <c r="R35" i="8"/>
  <c r="T34" i="8"/>
  <c r="S34" i="8"/>
  <c r="R34" i="8"/>
  <c r="S33" i="8"/>
  <c r="R33" i="8"/>
  <c r="T32" i="8"/>
  <c r="S32" i="8"/>
  <c r="R32" i="8"/>
  <c r="S29" i="8"/>
  <c r="R29" i="8"/>
  <c r="T27" i="8"/>
  <c r="S27" i="8"/>
  <c r="R27" i="8"/>
  <c r="T26" i="8"/>
  <c r="S26" i="8"/>
  <c r="R26" i="8"/>
  <c r="J26" i="8"/>
  <c r="T25" i="8"/>
  <c r="S25" i="8"/>
  <c r="R25" i="8"/>
  <c r="T23" i="8"/>
  <c r="S23" i="8"/>
  <c r="R23" i="8"/>
  <c r="S22" i="8"/>
  <c r="R22" i="8"/>
  <c r="S21" i="8"/>
  <c r="R21" i="8"/>
  <c r="T20" i="8"/>
  <c r="S20" i="8"/>
  <c r="R20" i="8"/>
  <c r="S17" i="8"/>
  <c r="R17" i="8"/>
  <c r="T15" i="8"/>
  <c r="S15" i="8"/>
  <c r="R15" i="8"/>
  <c r="S14" i="8"/>
  <c r="R14" i="8"/>
  <c r="T13" i="8"/>
  <c r="S13" i="8"/>
  <c r="R13" i="8"/>
  <c r="T12" i="8"/>
  <c r="S12" i="8"/>
  <c r="R12" i="8"/>
  <c r="T11" i="8"/>
  <c r="S11" i="8"/>
  <c r="R11" i="8"/>
  <c r="S10" i="8"/>
  <c r="T9" i="8"/>
  <c r="S9" i="8"/>
  <c r="R9" i="8"/>
  <c r="K9" i="8"/>
  <c r="S7" i="8"/>
  <c r="S103" i="8" s="1"/>
  <c r="R7" i="8"/>
  <c r="Q178" i="7"/>
  <c r="S178" i="7" s="1"/>
  <c r="Q177" i="7"/>
  <c r="S177" i="7" s="1"/>
  <c r="Q176" i="7"/>
  <c r="S176" i="7" s="1"/>
  <c r="Q175" i="7"/>
  <c r="S175" i="7" s="1"/>
  <c r="Q174" i="7"/>
  <c r="S174" i="7" s="1"/>
  <c r="Q173" i="7"/>
  <c r="S173" i="7" s="1"/>
  <c r="Q172" i="7"/>
  <c r="S172" i="7" s="1"/>
  <c r="Q171" i="7"/>
  <c r="S171" i="7" s="1"/>
  <c r="Q170" i="7"/>
  <c r="S170" i="7" s="1"/>
  <c r="Q169" i="7"/>
  <c r="S169" i="7" s="1"/>
  <c r="Q168" i="7"/>
  <c r="S168" i="7" s="1"/>
  <c r="Q167" i="7"/>
  <c r="S167" i="7" s="1"/>
  <c r="Q166" i="7"/>
  <c r="S166" i="7" s="1"/>
  <c r="Q165" i="7"/>
  <c r="S165" i="7" s="1"/>
  <c r="Q164" i="7"/>
  <c r="S164" i="7" s="1"/>
  <c r="Q163" i="7"/>
  <c r="S163" i="7" s="1"/>
  <c r="Q162" i="7"/>
  <c r="S162" i="7" s="1"/>
  <c r="Q161" i="7"/>
  <c r="S161" i="7" s="1"/>
  <c r="Q103" i="7"/>
  <c r="F103" i="7"/>
  <c r="E103" i="7"/>
  <c r="C103" i="7"/>
  <c r="S102" i="7"/>
  <c r="R102" i="7"/>
  <c r="T101" i="7"/>
  <c r="S101" i="7"/>
  <c r="R101" i="7"/>
  <c r="G101" i="7"/>
  <c r="T100" i="7"/>
  <c r="S100" i="7"/>
  <c r="R100" i="7"/>
  <c r="I100" i="7"/>
  <c r="T99" i="7"/>
  <c r="S99" i="7"/>
  <c r="R99" i="7"/>
  <c r="T98" i="7"/>
  <c r="S98" i="7"/>
  <c r="R98" i="7"/>
  <c r="T97" i="7"/>
  <c r="S97" i="7"/>
  <c r="R97" i="7"/>
  <c r="S94" i="7"/>
  <c r="R94" i="7"/>
  <c r="S93" i="7"/>
  <c r="R93" i="7"/>
  <c r="S92" i="7"/>
  <c r="R92" i="7"/>
  <c r="S91" i="7"/>
  <c r="R91" i="7"/>
  <c r="S90" i="7"/>
  <c r="R90" i="7"/>
  <c r="S89" i="7"/>
  <c r="T89" i="7" s="1"/>
  <c r="R89" i="7"/>
  <c r="S86" i="7"/>
  <c r="R86" i="7"/>
  <c r="T85" i="7"/>
  <c r="S85" i="7"/>
  <c r="R85" i="7"/>
  <c r="S84" i="7"/>
  <c r="R84" i="7"/>
  <c r="S83" i="7"/>
  <c r="R83" i="7"/>
  <c r="S82" i="7"/>
  <c r="R82" i="7"/>
  <c r="S81" i="7"/>
  <c r="R81" i="7"/>
  <c r="T80" i="7"/>
  <c r="S80" i="7"/>
  <c r="R80" i="7"/>
  <c r="I80" i="7"/>
  <c r="T79" i="7"/>
  <c r="S79" i="7"/>
  <c r="R79" i="7"/>
  <c r="I79" i="7"/>
  <c r="T78" i="7"/>
  <c r="S78" i="7"/>
  <c r="R78" i="7"/>
  <c r="T77" i="7"/>
  <c r="S77" i="7"/>
  <c r="R77" i="7"/>
  <c r="T76" i="7"/>
  <c r="S76" i="7"/>
  <c r="R76" i="7"/>
  <c r="T75" i="7"/>
  <c r="S75" i="7"/>
  <c r="R75" i="7"/>
  <c r="T74" i="7"/>
  <c r="S74" i="7"/>
  <c r="R74" i="7"/>
  <c r="T73" i="7"/>
  <c r="S73" i="7"/>
  <c r="R73" i="7"/>
  <c r="S72" i="7"/>
  <c r="R72" i="7"/>
  <c r="T71" i="7"/>
  <c r="S71" i="7"/>
  <c r="R71" i="7"/>
  <c r="T70" i="7"/>
  <c r="S70" i="7"/>
  <c r="R70" i="7"/>
  <c r="T69" i="7"/>
  <c r="S69" i="7"/>
  <c r="R69" i="7"/>
  <c r="T68" i="7"/>
  <c r="S68" i="7"/>
  <c r="R68" i="7"/>
  <c r="S67" i="7"/>
  <c r="R67" i="7"/>
  <c r="S66" i="7"/>
  <c r="R66" i="7"/>
  <c r="T65" i="7"/>
  <c r="S65" i="7"/>
  <c r="R65" i="7"/>
  <c r="T64" i="7"/>
  <c r="S64" i="7"/>
  <c r="R64" i="7"/>
  <c r="S63" i="7"/>
  <c r="R63" i="7"/>
  <c r="T62" i="7"/>
  <c r="S62" i="7"/>
  <c r="R62" i="7"/>
  <c r="I62" i="7"/>
  <c r="T61" i="7"/>
  <c r="S61" i="7"/>
  <c r="R61" i="7"/>
  <c r="I61" i="7"/>
  <c r="T60" i="7"/>
  <c r="S60" i="7"/>
  <c r="R60" i="7"/>
  <c r="I60" i="7"/>
  <c r="T59" i="7"/>
  <c r="S59" i="7"/>
  <c r="R59" i="7"/>
  <c r="J59" i="7"/>
  <c r="T58" i="7"/>
  <c r="S58" i="7"/>
  <c r="R58" i="7"/>
  <c r="J58" i="7"/>
  <c r="T57" i="7"/>
  <c r="S57" i="7"/>
  <c r="R57" i="7"/>
  <c r="T56" i="7"/>
  <c r="S56" i="7"/>
  <c r="R56" i="7"/>
  <c r="T55" i="7"/>
  <c r="S55" i="7"/>
  <c r="R55" i="7"/>
  <c r="S54" i="7"/>
  <c r="R54" i="7"/>
  <c r="T53" i="7"/>
  <c r="S53" i="7"/>
  <c r="R53" i="7"/>
  <c r="T52" i="7"/>
  <c r="S52" i="7"/>
  <c r="R52" i="7"/>
  <c r="S51" i="7"/>
  <c r="R51" i="7"/>
  <c r="S50" i="7"/>
  <c r="R50" i="7"/>
  <c r="S49" i="7"/>
  <c r="R49" i="7"/>
  <c r="T48" i="7"/>
  <c r="S48" i="7"/>
  <c r="R48" i="7"/>
  <c r="T47" i="7"/>
  <c r="S47" i="7"/>
  <c r="R47" i="7"/>
  <c r="T46" i="7"/>
  <c r="S46" i="7"/>
  <c r="R46" i="7"/>
  <c r="T45" i="7"/>
  <c r="S45" i="7"/>
  <c r="R45" i="7"/>
  <c r="S44" i="7"/>
  <c r="R44" i="7"/>
  <c r="T43" i="7"/>
  <c r="S43" i="7"/>
  <c r="R43" i="7"/>
  <c r="T42" i="7"/>
  <c r="S42" i="7"/>
  <c r="R42" i="7"/>
  <c r="T41" i="7"/>
  <c r="S41" i="7"/>
  <c r="R41" i="7"/>
  <c r="S40" i="7"/>
  <c r="R40" i="7"/>
  <c r="S39" i="7"/>
  <c r="R39" i="7"/>
  <c r="S38" i="7"/>
  <c r="R38" i="7"/>
  <c r="S37" i="7"/>
  <c r="R37" i="7"/>
  <c r="S35" i="7"/>
  <c r="R35" i="7"/>
  <c r="T34" i="7"/>
  <c r="S34" i="7"/>
  <c r="R34" i="7"/>
  <c r="S33" i="7"/>
  <c r="R33" i="7"/>
  <c r="S32" i="7"/>
  <c r="R32" i="7"/>
  <c r="S29" i="7"/>
  <c r="R29" i="7"/>
  <c r="S27" i="7"/>
  <c r="R27" i="7"/>
  <c r="T26" i="7"/>
  <c r="S26" i="7"/>
  <c r="R26" i="7"/>
  <c r="J26" i="7"/>
  <c r="T25" i="7"/>
  <c r="S25" i="7"/>
  <c r="R25" i="7"/>
  <c r="S23" i="7"/>
  <c r="R23" i="7"/>
  <c r="S22" i="7"/>
  <c r="R22" i="7"/>
  <c r="S21" i="7"/>
  <c r="R21" i="7"/>
  <c r="S20" i="7"/>
  <c r="R20" i="7"/>
  <c r="S17" i="7"/>
  <c r="R17" i="7"/>
  <c r="T15" i="7"/>
  <c r="S15" i="7"/>
  <c r="R15" i="7"/>
  <c r="S14" i="7"/>
  <c r="R14" i="7"/>
  <c r="T13" i="7"/>
  <c r="S13" i="7"/>
  <c r="R13" i="7"/>
  <c r="T12" i="7"/>
  <c r="S12" i="7"/>
  <c r="R12" i="7"/>
  <c r="T11" i="7"/>
  <c r="S11" i="7"/>
  <c r="R11" i="7"/>
  <c r="S10" i="7"/>
  <c r="T9" i="7"/>
  <c r="S9" i="7"/>
  <c r="R9" i="7"/>
  <c r="K9" i="7"/>
  <c r="S7" i="7"/>
  <c r="S103" i="7" s="1"/>
  <c r="R7" i="7"/>
  <c r="Q103" i="5"/>
  <c r="F103" i="5"/>
  <c r="E103" i="5"/>
  <c r="C103" i="5"/>
  <c r="S102" i="5"/>
  <c r="R102" i="5"/>
  <c r="T101" i="5"/>
  <c r="S101" i="5"/>
  <c r="R101" i="5"/>
  <c r="G101" i="5"/>
  <c r="T100" i="5"/>
  <c r="S100" i="5"/>
  <c r="R100" i="5"/>
  <c r="I100" i="5"/>
  <c r="T99" i="5"/>
  <c r="S99" i="5"/>
  <c r="R99" i="5"/>
  <c r="T98" i="5"/>
  <c r="S98" i="5"/>
  <c r="R98" i="5"/>
  <c r="T97" i="5"/>
  <c r="S97" i="5"/>
  <c r="R97" i="5"/>
  <c r="S94" i="5"/>
  <c r="R94" i="5"/>
  <c r="S93" i="5"/>
  <c r="R93" i="5"/>
  <c r="S92" i="5"/>
  <c r="R92" i="5"/>
  <c r="S91" i="5"/>
  <c r="R91" i="5"/>
  <c r="S90" i="5"/>
  <c r="R90" i="5"/>
  <c r="S89" i="5"/>
  <c r="R89" i="5"/>
  <c r="S86" i="5"/>
  <c r="R86" i="5"/>
  <c r="T85" i="5"/>
  <c r="S85" i="5"/>
  <c r="R85" i="5"/>
  <c r="S84" i="5"/>
  <c r="R84" i="5"/>
  <c r="S83" i="5"/>
  <c r="R83" i="5"/>
  <c r="S82" i="5"/>
  <c r="R82" i="5"/>
  <c r="S81" i="5"/>
  <c r="R81" i="5"/>
  <c r="T80" i="5"/>
  <c r="S80" i="5"/>
  <c r="R80" i="5"/>
  <c r="I80" i="5"/>
  <c r="T79" i="5"/>
  <c r="S79" i="5"/>
  <c r="R79" i="5"/>
  <c r="I79" i="5"/>
  <c r="T78" i="5"/>
  <c r="S78" i="5"/>
  <c r="R78" i="5"/>
  <c r="T77" i="5"/>
  <c r="S77" i="5"/>
  <c r="R77" i="5"/>
  <c r="T76" i="5"/>
  <c r="S76" i="5"/>
  <c r="R76" i="5"/>
  <c r="T75" i="5"/>
  <c r="S75" i="5"/>
  <c r="R75" i="5"/>
  <c r="T74" i="5"/>
  <c r="S74" i="5"/>
  <c r="R74" i="5"/>
  <c r="S73" i="5"/>
  <c r="R73" i="5"/>
  <c r="S72" i="5"/>
  <c r="R72" i="5"/>
  <c r="T71" i="5"/>
  <c r="S71" i="5"/>
  <c r="R71" i="5"/>
  <c r="T70" i="5"/>
  <c r="S70" i="5"/>
  <c r="R70" i="5"/>
  <c r="T69" i="5"/>
  <c r="S69" i="5"/>
  <c r="R69" i="5"/>
  <c r="S68" i="5"/>
  <c r="R68" i="5"/>
  <c r="S67" i="5"/>
  <c r="R67" i="5"/>
  <c r="S66" i="5"/>
  <c r="R66" i="5"/>
  <c r="S65" i="5"/>
  <c r="R65" i="5"/>
  <c r="T64" i="5"/>
  <c r="S64" i="5"/>
  <c r="R64" i="5"/>
  <c r="S63" i="5"/>
  <c r="R63" i="5"/>
  <c r="T62" i="5"/>
  <c r="S62" i="5"/>
  <c r="R62" i="5"/>
  <c r="I62" i="5"/>
  <c r="T61" i="5"/>
  <c r="S61" i="5"/>
  <c r="R61" i="5"/>
  <c r="I61" i="5"/>
  <c r="T60" i="5"/>
  <c r="S60" i="5"/>
  <c r="R60" i="5"/>
  <c r="I60" i="5"/>
  <c r="S59" i="5"/>
  <c r="R59" i="5"/>
  <c r="J59" i="5"/>
  <c r="T58" i="5"/>
  <c r="S58" i="5"/>
  <c r="R58" i="5"/>
  <c r="J58" i="5"/>
  <c r="T57" i="5"/>
  <c r="S57" i="5"/>
  <c r="R57" i="5"/>
  <c r="T56" i="5"/>
  <c r="S56" i="5"/>
  <c r="R56" i="5"/>
  <c r="T55" i="5"/>
  <c r="S55" i="5"/>
  <c r="R55" i="5"/>
  <c r="S54" i="5"/>
  <c r="R54" i="5"/>
  <c r="T53" i="5"/>
  <c r="S53" i="5"/>
  <c r="R53" i="5"/>
  <c r="T52" i="5"/>
  <c r="S52" i="5"/>
  <c r="R52" i="5"/>
  <c r="S51" i="5"/>
  <c r="R51" i="5"/>
  <c r="S50" i="5"/>
  <c r="R50" i="5"/>
  <c r="S49" i="5"/>
  <c r="R49" i="5"/>
  <c r="T48" i="5"/>
  <c r="S48" i="5"/>
  <c r="R48" i="5"/>
  <c r="T47" i="5"/>
  <c r="S47" i="5"/>
  <c r="R47" i="5"/>
  <c r="T46" i="5"/>
  <c r="S46" i="5"/>
  <c r="R46" i="5"/>
  <c r="S45" i="5"/>
  <c r="R45" i="5"/>
  <c r="S44" i="5"/>
  <c r="R44" i="5"/>
  <c r="T43" i="5"/>
  <c r="S43" i="5"/>
  <c r="R43" i="5"/>
  <c r="T42" i="5"/>
  <c r="S42" i="5"/>
  <c r="R42" i="5"/>
  <c r="T41" i="5"/>
  <c r="S41" i="5"/>
  <c r="R41" i="5"/>
  <c r="S40" i="5"/>
  <c r="R40" i="5"/>
  <c r="S39" i="5"/>
  <c r="R39" i="5"/>
  <c r="S38" i="5"/>
  <c r="R38" i="5"/>
  <c r="S37" i="5"/>
  <c r="R37" i="5"/>
  <c r="S35" i="5"/>
  <c r="R35" i="5"/>
  <c r="S34" i="5"/>
  <c r="R34" i="5"/>
  <c r="S33" i="5"/>
  <c r="R33" i="5"/>
  <c r="S32" i="5"/>
  <c r="R32" i="5"/>
  <c r="S29" i="5"/>
  <c r="R29" i="5"/>
  <c r="S27" i="5"/>
  <c r="R27" i="5"/>
  <c r="T26" i="5"/>
  <c r="S26" i="5"/>
  <c r="R26" i="5"/>
  <c r="J26" i="5"/>
  <c r="T25" i="5"/>
  <c r="S25" i="5"/>
  <c r="R25" i="5"/>
  <c r="S23" i="5"/>
  <c r="R23" i="5"/>
  <c r="S22" i="5"/>
  <c r="R22" i="5"/>
  <c r="S21" i="5"/>
  <c r="R21" i="5"/>
  <c r="S20" i="5"/>
  <c r="R20" i="5"/>
  <c r="S17" i="5"/>
  <c r="R17" i="5"/>
  <c r="T15" i="5"/>
  <c r="S15" i="5"/>
  <c r="R15" i="5"/>
  <c r="S14" i="5"/>
  <c r="R14" i="5"/>
  <c r="S13" i="5"/>
  <c r="R13" i="5"/>
  <c r="T12" i="5"/>
  <c r="T11" i="5"/>
  <c r="T9" i="5"/>
  <c r="T103" i="5" s="1"/>
  <c r="S9" i="5"/>
  <c r="R9" i="5"/>
  <c r="K9" i="5"/>
  <c r="S7" i="5"/>
  <c r="S103" i="5" s="1"/>
  <c r="R7" i="5"/>
  <c r="Q101" i="4"/>
  <c r="F101" i="4"/>
  <c r="E101" i="4"/>
  <c r="C101" i="4"/>
  <c r="S100" i="4"/>
  <c r="R100" i="4"/>
  <c r="S99" i="4"/>
  <c r="R99" i="4"/>
  <c r="G99" i="4"/>
  <c r="S98" i="4"/>
  <c r="R98" i="4"/>
  <c r="I98" i="4"/>
  <c r="S97" i="4"/>
  <c r="R97" i="4"/>
  <c r="S96" i="4"/>
  <c r="R96" i="4"/>
  <c r="S95" i="4"/>
  <c r="R95" i="4"/>
  <c r="S92" i="4"/>
  <c r="R92" i="4"/>
  <c r="S91" i="4"/>
  <c r="R91" i="4"/>
  <c r="S90" i="4"/>
  <c r="R90" i="4"/>
  <c r="S89" i="4"/>
  <c r="R89" i="4"/>
  <c r="S88" i="4"/>
  <c r="R88" i="4"/>
  <c r="S87" i="4"/>
  <c r="R87" i="4"/>
  <c r="S84" i="4"/>
  <c r="R84" i="4"/>
  <c r="S83" i="4"/>
  <c r="R83" i="4"/>
  <c r="S82" i="4"/>
  <c r="R82" i="4"/>
  <c r="S81" i="4"/>
  <c r="R81" i="4"/>
  <c r="S80" i="4"/>
  <c r="R80" i="4"/>
  <c r="S79" i="4"/>
  <c r="R79" i="4"/>
  <c r="T78" i="4"/>
  <c r="S78" i="4"/>
  <c r="R78" i="4"/>
  <c r="I78" i="4"/>
  <c r="S77" i="4"/>
  <c r="R77" i="4"/>
  <c r="I77" i="4"/>
  <c r="S76" i="4"/>
  <c r="R76" i="4"/>
  <c r="S75" i="4"/>
  <c r="R75" i="4"/>
  <c r="S74" i="4"/>
  <c r="R74" i="4"/>
  <c r="S73" i="4"/>
  <c r="R73" i="4"/>
  <c r="S72" i="4"/>
  <c r="R72" i="4"/>
  <c r="S71" i="4"/>
  <c r="R71" i="4"/>
  <c r="S70" i="4"/>
  <c r="R70" i="4"/>
  <c r="S69" i="4"/>
  <c r="R69" i="4"/>
  <c r="S68" i="4"/>
  <c r="R68" i="4"/>
  <c r="S67" i="4"/>
  <c r="R67" i="4"/>
  <c r="S66" i="4"/>
  <c r="R66" i="4"/>
  <c r="S65" i="4"/>
  <c r="R65" i="4"/>
  <c r="S64" i="4"/>
  <c r="R64" i="4"/>
  <c r="S63" i="4"/>
  <c r="R63" i="4"/>
  <c r="S62" i="4"/>
  <c r="R62" i="4"/>
  <c r="S61" i="4"/>
  <c r="R61" i="4"/>
  <c r="T60" i="4"/>
  <c r="S60" i="4"/>
  <c r="R60" i="4"/>
  <c r="I60" i="4"/>
  <c r="T59" i="4"/>
  <c r="S59" i="4"/>
  <c r="R59" i="4"/>
  <c r="I59" i="4"/>
  <c r="T58" i="4"/>
  <c r="S58" i="4"/>
  <c r="R58" i="4"/>
  <c r="I58" i="4"/>
  <c r="T57" i="4"/>
  <c r="S57" i="4"/>
  <c r="R57" i="4"/>
  <c r="J57" i="4"/>
  <c r="T56" i="4"/>
  <c r="S56" i="4"/>
  <c r="R56" i="4"/>
  <c r="J56" i="4"/>
  <c r="T55" i="4"/>
  <c r="S55" i="4"/>
  <c r="R55" i="4"/>
  <c r="S54" i="4"/>
  <c r="R54" i="4"/>
  <c r="S53" i="4"/>
  <c r="R53" i="4"/>
  <c r="S52" i="4"/>
  <c r="R52" i="4"/>
  <c r="T51" i="4"/>
  <c r="S51" i="4"/>
  <c r="R51" i="4"/>
  <c r="T50" i="4"/>
  <c r="T101" i="4" s="1"/>
  <c r="S50" i="4"/>
  <c r="R50" i="4"/>
  <c r="S49" i="4"/>
  <c r="R49" i="4"/>
  <c r="S48" i="4"/>
  <c r="R48" i="4"/>
  <c r="S47" i="4"/>
  <c r="R47" i="4"/>
  <c r="S46" i="4"/>
  <c r="R46" i="4"/>
  <c r="S45" i="4"/>
  <c r="R45" i="4"/>
  <c r="S44" i="4"/>
  <c r="R44" i="4"/>
  <c r="S43" i="4"/>
  <c r="R43" i="4"/>
  <c r="S42" i="4"/>
  <c r="R42" i="4"/>
  <c r="S41" i="4"/>
  <c r="R41" i="4"/>
  <c r="S40" i="4"/>
  <c r="R40" i="4"/>
  <c r="S39" i="4"/>
  <c r="R39" i="4"/>
  <c r="S38" i="4"/>
  <c r="R38" i="4"/>
  <c r="S37" i="4"/>
  <c r="R37" i="4"/>
  <c r="S36" i="4"/>
  <c r="R36" i="4"/>
  <c r="S35" i="4"/>
  <c r="R35" i="4"/>
  <c r="S33" i="4"/>
  <c r="R33" i="4"/>
  <c r="S32" i="4"/>
  <c r="R32" i="4"/>
  <c r="S31" i="4"/>
  <c r="R31" i="4"/>
  <c r="S30" i="4"/>
  <c r="R30" i="4"/>
  <c r="S27" i="4"/>
  <c r="R27" i="4"/>
  <c r="S25" i="4"/>
  <c r="R25" i="4"/>
  <c r="S24" i="4"/>
  <c r="R24" i="4"/>
  <c r="J24" i="4"/>
  <c r="S23" i="4"/>
  <c r="R23" i="4"/>
  <c r="S21" i="4"/>
  <c r="R21" i="4"/>
  <c r="S20" i="4"/>
  <c r="R20" i="4"/>
  <c r="S19" i="4"/>
  <c r="R19" i="4"/>
  <c r="S18" i="4"/>
  <c r="R18" i="4"/>
  <c r="S15" i="4"/>
  <c r="R15" i="4"/>
  <c r="S13" i="4"/>
  <c r="R13" i="4"/>
  <c r="S12" i="4"/>
  <c r="R12" i="4"/>
  <c r="S11" i="4"/>
  <c r="R11" i="4"/>
  <c r="S10" i="4"/>
  <c r="R10" i="4"/>
  <c r="S9" i="4"/>
  <c r="R9" i="4"/>
  <c r="K9" i="4"/>
  <c r="S7" i="4"/>
  <c r="R7" i="4"/>
  <c r="J101" i="3"/>
  <c r="G101" i="3"/>
  <c r="H101" i="3" s="1"/>
  <c r="F101" i="3"/>
  <c r="E101" i="3"/>
  <c r="C101" i="3"/>
  <c r="I100" i="3"/>
  <c r="H100" i="3"/>
  <c r="I99" i="3"/>
  <c r="H99" i="3"/>
  <c r="I98" i="3"/>
  <c r="H98" i="3"/>
  <c r="I97" i="3"/>
  <c r="H97" i="3"/>
  <c r="I96" i="3"/>
  <c r="H96" i="3"/>
  <c r="I95" i="3"/>
  <c r="H95" i="3"/>
  <c r="I92" i="3"/>
  <c r="H92" i="3"/>
  <c r="I91" i="3"/>
  <c r="H91" i="3"/>
  <c r="I90" i="3"/>
  <c r="H90" i="3"/>
  <c r="I89" i="3"/>
  <c r="H89" i="3"/>
  <c r="I88" i="3"/>
  <c r="H88" i="3"/>
  <c r="I87" i="3"/>
  <c r="H87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3" i="3"/>
  <c r="H33" i="3"/>
  <c r="I32" i="3"/>
  <c r="H32" i="3"/>
  <c r="I31" i="3"/>
  <c r="H31" i="3"/>
  <c r="I30" i="3"/>
  <c r="H30" i="3"/>
  <c r="I27" i="3"/>
  <c r="H27" i="3"/>
  <c r="I25" i="3"/>
  <c r="H25" i="3"/>
  <c r="I24" i="3"/>
  <c r="H24" i="3"/>
  <c r="I23" i="3"/>
  <c r="H23" i="3"/>
  <c r="I21" i="3"/>
  <c r="H21" i="3"/>
  <c r="I20" i="3"/>
  <c r="H20" i="3"/>
  <c r="I19" i="3"/>
  <c r="H19" i="3"/>
  <c r="I18" i="3"/>
  <c r="H18" i="3"/>
  <c r="I15" i="3"/>
  <c r="H15" i="3"/>
  <c r="I13" i="3"/>
  <c r="H13" i="3"/>
  <c r="I12" i="3"/>
  <c r="H12" i="3"/>
  <c r="I11" i="3"/>
  <c r="H11" i="3"/>
  <c r="I10" i="3"/>
  <c r="H10" i="3"/>
  <c r="I9" i="3"/>
  <c r="H9" i="3"/>
  <c r="I7" i="3"/>
  <c r="I101" i="3" s="1"/>
  <c r="H7" i="3"/>
  <c r="Q103" i="2"/>
  <c r="R103" i="2" s="1"/>
  <c r="F103" i="2"/>
  <c r="E103" i="2"/>
  <c r="C103" i="2"/>
  <c r="S102" i="2"/>
  <c r="R102" i="2"/>
  <c r="T101" i="2"/>
  <c r="S101" i="2"/>
  <c r="R101" i="2"/>
  <c r="G101" i="2"/>
  <c r="T100" i="2"/>
  <c r="S100" i="2"/>
  <c r="R100" i="2"/>
  <c r="I100" i="2"/>
  <c r="T99" i="2"/>
  <c r="S99" i="2"/>
  <c r="R99" i="2"/>
  <c r="T98" i="2"/>
  <c r="S98" i="2"/>
  <c r="R98" i="2"/>
  <c r="T97" i="2"/>
  <c r="S97" i="2"/>
  <c r="R97" i="2"/>
  <c r="S94" i="2"/>
  <c r="R94" i="2"/>
  <c r="S93" i="2"/>
  <c r="R93" i="2"/>
  <c r="S92" i="2"/>
  <c r="R92" i="2"/>
  <c r="S91" i="2"/>
  <c r="R91" i="2"/>
  <c r="S90" i="2"/>
  <c r="R90" i="2"/>
  <c r="S89" i="2"/>
  <c r="R89" i="2"/>
  <c r="S86" i="2"/>
  <c r="R86" i="2"/>
  <c r="T85" i="2"/>
  <c r="S85" i="2"/>
  <c r="R85" i="2"/>
  <c r="S84" i="2"/>
  <c r="R84" i="2"/>
  <c r="S83" i="2"/>
  <c r="R83" i="2"/>
  <c r="S82" i="2"/>
  <c r="R82" i="2"/>
  <c r="S81" i="2"/>
  <c r="R81" i="2"/>
  <c r="T80" i="2"/>
  <c r="S80" i="2"/>
  <c r="R80" i="2"/>
  <c r="I80" i="2"/>
  <c r="T79" i="2"/>
  <c r="S79" i="2"/>
  <c r="R79" i="2"/>
  <c r="I79" i="2"/>
  <c r="T78" i="2"/>
  <c r="S78" i="2"/>
  <c r="R78" i="2"/>
  <c r="T77" i="2"/>
  <c r="S77" i="2"/>
  <c r="R77" i="2"/>
  <c r="T76" i="2"/>
  <c r="S76" i="2"/>
  <c r="R76" i="2"/>
  <c r="T75" i="2"/>
  <c r="S75" i="2"/>
  <c r="R75" i="2"/>
  <c r="T74" i="2"/>
  <c r="S74" i="2"/>
  <c r="R74" i="2"/>
  <c r="T73" i="2"/>
  <c r="S73" i="2"/>
  <c r="R73" i="2"/>
  <c r="S72" i="2"/>
  <c r="R72" i="2"/>
  <c r="T71" i="2"/>
  <c r="S71" i="2"/>
  <c r="R71" i="2"/>
  <c r="T70" i="2"/>
  <c r="S70" i="2"/>
  <c r="R70" i="2"/>
  <c r="T69" i="2"/>
  <c r="S69" i="2"/>
  <c r="R69" i="2"/>
  <c r="T68" i="2"/>
  <c r="S68" i="2"/>
  <c r="R68" i="2"/>
  <c r="S67" i="2"/>
  <c r="R67" i="2"/>
  <c r="S66" i="2"/>
  <c r="R66" i="2"/>
  <c r="T65" i="2"/>
  <c r="S65" i="2"/>
  <c r="R65" i="2"/>
  <c r="T64" i="2"/>
  <c r="S64" i="2"/>
  <c r="R64" i="2"/>
  <c r="S63" i="2"/>
  <c r="R63" i="2"/>
  <c r="T62" i="2"/>
  <c r="S62" i="2"/>
  <c r="R62" i="2"/>
  <c r="I62" i="2"/>
  <c r="T61" i="2"/>
  <c r="S61" i="2"/>
  <c r="R61" i="2"/>
  <c r="I61" i="2"/>
  <c r="T60" i="2"/>
  <c r="S60" i="2"/>
  <c r="R60" i="2"/>
  <c r="I60" i="2"/>
  <c r="T59" i="2"/>
  <c r="S59" i="2"/>
  <c r="R59" i="2"/>
  <c r="J59" i="2"/>
  <c r="T58" i="2"/>
  <c r="S58" i="2"/>
  <c r="R58" i="2"/>
  <c r="J58" i="2"/>
  <c r="T57" i="2"/>
  <c r="S57" i="2"/>
  <c r="R57" i="2"/>
  <c r="T56" i="2"/>
  <c r="S56" i="2"/>
  <c r="R56" i="2"/>
  <c r="T55" i="2"/>
  <c r="S55" i="2"/>
  <c r="R55" i="2"/>
  <c r="S54" i="2"/>
  <c r="R54" i="2"/>
  <c r="T53" i="2"/>
  <c r="S53" i="2"/>
  <c r="R53" i="2"/>
  <c r="T52" i="2"/>
  <c r="S52" i="2"/>
  <c r="R52" i="2"/>
  <c r="S51" i="2"/>
  <c r="R51" i="2"/>
  <c r="S50" i="2"/>
  <c r="R50" i="2"/>
  <c r="S49" i="2"/>
  <c r="R49" i="2"/>
  <c r="T48" i="2"/>
  <c r="S48" i="2"/>
  <c r="R48" i="2"/>
  <c r="T47" i="2"/>
  <c r="S47" i="2"/>
  <c r="R47" i="2"/>
  <c r="T46" i="2"/>
  <c r="S46" i="2"/>
  <c r="R46" i="2"/>
  <c r="T45" i="2"/>
  <c r="S45" i="2"/>
  <c r="R45" i="2"/>
  <c r="S44" i="2"/>
  <c r="R44" i="2"/>
  <c r="T43" i="2"/>
  <c r="S43" i="2"/>
  <c r="R43" i="2"/>
  <c r="T42" i="2"/>
  <c r="S42" i="2"/>
  <c r="R42" i="2"/>
  <c r="T41" i="2"/>
  <c r="S41" i="2"/>
  <c r="R41" i="2"/>
  <c r="S40" i="2"/>
  <c r="R40" i="2"/>
  <c r="S39" i="2"/>
  <c r="R39" i="2"/>
  <c r="S38" i="2"/>
  <c r="R38" i="2"/>
  <c r="S37" i="2"/>
  <c r="R37" i="2"/>
  <c r="S35" i="2"/>
  <c r="R35" i="2"/>
  <c r="S34" i="2"/>
  <c r="R34" i="2"/>
  <c r="S33" i="2"/>
  <c r="R33" i="2"/>
  <c r="S32" i="2"/>
  <c r="R32" i="2"/>
  <c r="S29" i="2"/>
  <c r="R29" i="2"/>
  <c r="S27" i="2"/>
  <c r="R27" i="2"/>
  <c r="T26" i="2"/>
  <c r="S26" i="2"/>
  <c r="R26" i="2"/>
  <c r="J26" i="2"/>
  <c r="T25" i="2"/>
  <c r="S25" i="2"/>
  <c r="R25" i="2"/>
  <c r="S23" i="2"/>
  <c r="R23" i="2"/>
  <c r="S22" i="2"/>
  <c r="R22" i="2"/>
  <c r="S21" i="2"/>
  <c r="R21" i="2"/>
  <c r="S20" i="2"/>
  <c r="R20" i="2"/>
  <c r="S17" i="2"/>
  <c r="R17" i="2"/>
  <c r="T15" i="2"/>
  <c r="S15" i="2"/>
  <c r="R15" i="2"/>
  <c r="S14" i="2"/>
  <c r="R14" i="2"/>
  <c r="S13" i="2"/>
  <c r="R13" i="2"/>
  <c r="T12" i="2"/>
  <c r="T11" i="2"/>
  <c r="T9" i="2"/>
  <c r="T103" i="2" s="1"/>
  <c r="S9" i="2"/>
  <c r="R9" i="2"/>
  <c r="K9" i="2"/>
  <c r="S7" i="2"/>
  <c r="S103" i="2" s="1"/>
  <c r="R7" i="2"/>
  <c r="J102" i="1"/>
  <c r="G102" i="1"/>
  <c r="F102" i="1"/>
  <c r="E102" i="1"/>
  <c r="C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2" i="1"/>
  <c r="H92" i="1"/>
  <c r="I91" i="1"/>
  <c r="H91" i="1"/>
  <c r="I90" i="1"/>
  <c r="H90" i="1"/>
  <c r="I89" i="1"/>
  <c r="H89" i="1"/>
  <c r="I88" i="1"/>
  <c r="H88" i="1"/>
  <c r="I87" i="1"/>
  <c r="H87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3" i="1"/>
  <c r="H33" i="1"/>
  <c r="I32" i="1"/>
  <c r="H32" i="1"/>
  <c r="I31" i="1"/>
  <c r="H31" i="1"/>
  <c r="I30" i="1"/>
  <c r="H30" i="1"/>
  <c r="I27" i="1"/>
  <c r="H27" i="1"/>
  <c r="I25" i="1"/>
  <c r="H25" i="1"/>
  <c r="I24" i="1"/>
  <c r="H24" i="1"/>
  <c r="I23" i="1"/>
  <c r="H23" i="1"/>
  <c r="I21" i="1"/>
  <c r="H21" i="1"/>
  <c r="I20" i="1"/>
  <c r="H20" i="1"/>
  <c r="I19" i="1"/>
  <c r="H19" i="1"/>
  <c r="I18" i="1"/>
  <c r="H18" i="1"/>
  <c r="I15" i="1"/>
  <c r="H15" i="1"/>
  <c r="I13" i="1"/>
  <c r="H13" i="1"/>
  <c r="I12" i="1"/>
  <c r="H12" i="1"/>
  <c r="I11" i="1"/>
  <c r="H11" i="1"/>
  <c r="I10" i="1"/>
  <c r="H10" i="1"/>
  <c r="I9" i="1"/>
  <c r="H9" i="1"/>
  <c r="I7" i="1"/>
  <c r="H7" i="1"/>
  <c r="X115" i="12" l="1"/>
  <c r="V115" i="12"/>
  <c r="W115" i="12"/>
  <c r="S42" i="11"/>
  <c r="S44" i="11"/>
  <c r="S46" i="11"/>
  <c r="S48" i="11"/>
  <c r="S51" i="11"/>
  <c r="S53" i="11"/>
  <c r="S55" i="11"/>
  <c r="S57" i="11"/>
  <c r="S71" i="11"/>
  <c r="S85" i="11"/>
  <c r="S14" i="11"/>
  <c r="C158" i="11"/>
  <c r="C157" i="11"/>
  <c r="Q50" i="11"/>
  <c r="C150" i="11"/>
  <c r="R63" i="11"/>
  <c r="C155" i="11"/>
  <c r="S68" i="11"/>
  <c r="Q100" i="11"/>
  <c r="D162" i="11"/>
  <c r="S14" i="10"/>
  <c r="Q24" i="10"/>
  <c r="S25" i="10"/>
  <c r="Q27" i="10"/>
  <c r="C159" i="10"/>
  <c r="S29" i="10"/>
  <c r="Q31" i="10"/>
  <c r="C158" i="10"/>
  <c r="C157" i="10"/>
  <c r="Q60" i="10"/>
  <c r="Q68" i="10"/>
  <c r="S69" i="10"/>
  <c r="C160" i="10"/>
  <c r="S73" i="10"/>
  <c r="Q74" i="10"/>
  <c r="S75" i="10"/>
  <c r="Q76" i="10"/>
  <c r="S77" i="10"/>
  <c r="Q78" i="10"/>
  <c r="S79" i="10"/>
  <c r="Q80" i="10"/>
  <c r="S81" i="10"/>
  <c r="Q82" i="10"/>
  <c r="R83" i="10"/>
  <c r="Q87" i="10"/>
  <c r="S88" i="10"/>
  <c r="Q100" i="10"/>
  <c r="S24" i="10"/>
  <c r="S27" i="10"/>
  <c r="S31" i="10"/>
  <c r="S60" i="10"/>
  <c r="R65" i="10"/>
  <c r="S68" i="10"/>
  <c r="S74" i="10"/>
  <c r="S76" i="10"/>
  <c r="S78" i="10"/>
  <c r="S80" i="10"/>
  <c r="S82" i="10"/>
  <c r="S87" i="10"/>
  <c r="R103" i="9"/>
  <c r="S103" i="9"/>
  <c r="T103" i="8"/>
  <c r="T103" i="7"/>
  <c r="R103" i="7"/>
  <c r="R103" i="5"/>
  <c r="S101" i="4"/>
  <c r="R101" i="4"/>
  <c r="I102" i="1"/>
  <c r="H102" i="1"/>
  <c r="I102" i="13"/>
  <c r="H102" i="13"/>
  <c r="C160" i="11"/>
  <c r="C114" i="11"/>
  <c r="Q11" i="11"/>
  <c r="S11" i="11"/>
  <c r="R14" i="11"/>
  <c r="Q24" i="11"/>
  <c r="S24" i="11"/>
  <c r="R25" i="11"/>
  <c r="Q27" i="11"/>
  <c r="S27" i="11"/>
  <c r="Q29" i="11"/>
  <c r="S29" i="11"/>
  <c r="Q31" i="11"/>
  <c r="S31" i="11"/>
  <c r="Q41" i="11"/>
  <c r="S41" i="11"/>
  <c r="R42" i="11"/>
  <c r="Q43" i="11"/>
  <c r="S43" i="11"/>
  <c r="C153" i="11"/>
  <c r="R44" i="11"/>
  <c r="Q45" i="11"/>
  <c r="S45" i="11"/>
  <c r="R46" i="11"/>
  <c r="Q47" i="11"/>
  <c r="S47" i="11"/>
  <c r="C154" i="11"/>
  <c r="R48" i="11"/>
  <c r="Q49" i="11"/>
  <c r="S49" i="11"/>
  <c r="R50" i="11"/>
  <c r="C156" i="11"/>
  <c r="R24" i="11"/>
  <c r="R27" i="11"/>
  <c r="R29" i="11"/>
  <c r="R31" i="11"/>
  <c r="R41" i="11"/>
  <c r="R43" i="11"/>
  <c r="R45" i="11"/>
  <c r="R47" i="11"/>
  <c r="R49" i="11"/>
  <c r="S52" i="11"/>
  <c r="Q52" i="11"/>
  <c r="S54" i="11"/>
  <c r="Q54" i="11"/>
  <c r="C152" i="11"/>
  <c r="S56" i="11"/>
  <c r="Q56" i="11"/>
  <c r="S58" i="11"/>
  <c r="Q58" i="11"/>
  <c r="R65" i="11"/>
  <c r="Q65" i="11"/>
  <c r="Q114" i="11"/>
  <c r="R69" i="11"/>
  <c r="R73" i="11"/>
  <c r="R75" i="11"/>
  <c r="R77" i="11"/>
  <c r="R79" i="11"/>
  <c r="R81" i="11"/>
  <c r="Q83" i="11"/>
  <c r="S83" i="11"/>
  <c r="R87" i="11"/>
  <c r="R51" i="11"/>
  <c r="R53" i="11"/>
  <c r="R55" i="11"/>
  <c r="R57" i="11"/>
  <c r="R60" i="11"/>
  <c r="Q63" i="11"/>
  <c r="S63" i="11"/>
  <c r="R68" i="11"/>
  <c r="Q69" i="11"/>
  <c r="R71" i="11"/>
  <c r="Q73" i="11"/>
  <c r="S73" i="11"/>
  <c r="R74" i="11"/>
  <c r="Q75" i="11"/>
  <c r="R76" i="11"/>
  <c r="Q77" i="11"/>
  <c r="R78" i="11"/>
  <c r="Q79" i="11"/>
  <c r="R80" i="11"/>
  <c r="Q81" i="11"/>
  <c r="R82" i="11"/>
  <c r="R83" i="11"/>
  <c r="R85" i="11"/>
  <c r="Q87" i="11"/>
  <c r="R88" i="11"/>
  <c r="R100" i="11"/>
  <c r="C144" i="11"/>
  <c r="C162" i="11" s="1"/>
  <c r="C161" i="10"/>
  <c r="C115" i="10"/>
  <c r="S11" i="10"/>
  <c r="Q11" i="10"/>
  <c r="C163" i="10"/>
  <c r="Q115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Q63" i="10"/>
  <c r="S63" i="10"/>
  <c r="R71" i="10"/>
  <c r="R85" i="10"/>
  <c r="R14" i="10"/>
  <c r="R24" i="10"/>
  <c r="R29" i="10"/>
  <c r="Q41" i="10"/>
  <c r="S41" i="10"/>
  <c r="Q42" i="10"/>
  <c r="Q43" i="10"/>
  <c r="Q44" i="10"/>
  <c r="S44" i="10"/>
  <c r="Q45" i="10"/>
  <c r="Q46" i="10"/>
  <c r="Q47" i="10"/>
  <c r="Q48" i="10"/>
  <c r="S48" i="10"/>
  <c r="Q49" i="10"/>
  <c r="Q50" i="10"/>
  <c r="Q51" i="10"/>
  <c r="Q52" i="10"/>
  <c r="Q53" i="10"/>
  <c r="S53" i="10"/>
  <c r="Q54" i="10"/>
  <c r="Q55" i="10"/>
  <c r="Q56" i="10"/>
  <c r="S56" i="10"/>
  <c r="Q57" i="10"/>
  <c r="Q58" i="10"/>
  <c r="R63" i="10"/>
  <c r="Q65" i="10"/>
  <c r="R68" i="10"/>
  <c r="Q71" i="10"/>
  <c r="R73" i="10"/>
  <c r="Q83" i="10"/>
  <c r="Q85" i="10"/>
  <c r="R100" i="10"/>
  <c r="R161" i="9"/>
  <c r="S157" i="8"/>
  <c r="Q179" i="7"/>
  <c r="R114" i="11" l="1"/>
  <c r="R115" i="10"/>
  <c r="S114" i="11"/>
  <c r="S115" i="10"/>
</calcChain>
</file>

<file path=xl/comments1.xml><?xml version="1.0" encoding="utf-8"?>
<comments xmlns="http://schemas.openxmlformats.org/spreadsheetml/2006/main">
  <authors>
    <author>Windows User</author>
  </authors>
  <commentList>
    <comment ref="K1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K7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</commentList>
</comments>
</file>

<file path=xl/comments10.xml><?xml version="1.0" encoding="utf-8"?>
<comments xmlns="http://schemas.openxmlformats.org/spreadsheetml/2006/main">
  <authors>
    <author>Windows User</author>
  </authors>
  <commentList>
    <comment ref="U16" authorId="0">
      <text>
        <r>
          <rPr>
            <b/>
            <sz val="9"/>
            <color indexed="81"/>
            <rFont val="Tahoma"/>
            <family val="2"/>
          </rPr>
          <t>ไม่มีผู้ยื่นประกาศใหม่รอบ 2</t>
        </r>
      </text>
    </comment>
    <comment ref="T2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  <comment ref="U3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ทำสัญญาวันที่ 28 มี.ค.62 ผู้รับจ้างทำแบงค์การันตีอยู่</t>
        </r>
      </text>
    </comment>
    <comment ref="U3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เนื่องจากมีการแก้ไขชื่อกิจกรรม</t>
        </r>
      </text>
    </comment>
    <comment ref="U5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ผู้ชนะคนแรกไม่มีคุณสมบัติ ประกาศผู้ชนะคนที่ 2 ประกาศใหม่ 7 วัน รู้ผลหลังวันที่ 25 เมษายน 2562</t>
        </r>
      </text>
    </comment>
    <comment ref="T7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  <comment ref="G7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14 กุมภาพันธ์ 62</t>
        </r>
      </text>
    </comment>
    <comment ref="I7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5 เมษายน 2562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25 พฤษภาคม 2562</t>
        </r>
      </text>
    </comment>
  </commentList>
</comments>
</file>

<file path=xl/comments11.xml><?xml version="1.0" encoding="utf-8"?>
<comments xmlns="http://schemas.openxmlformats.org/spreadsheetml/2006/main">
  <authors>
    <author>Windows User</author>
  </authors>
  <commentList>
    <comment ref="U16" authorId="0">
      <text>
        <r>
          <rPr>
            <b/>
            <sz val="9"/>
            <color indexed="81"/>
            <rFont val="Tahoma"/>
            <family val="2"/>
          </rPr>
          <t>ไม่มีผู้ยื่นประกาศใหม่รอบ 2</t>
        </r>
      </text>
    </comment>
    <comment ref="T2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  <comment ref="U3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ทำสัญญาวันที่ 28 มี.ค.62 ผู้รับจ้างทำแบงค์การันตีอยู่</t>
        </r>
      </text>
    </comment>
    <comment ref="U3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เนื่องจากมีการแก้ไขชื่อกิจกรรม</t>
        </r>
      </text>
    </comment>
    <comment ref="U5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ผู้ชนะคนแรกไม่มีคุณสมบัติ ประกาศผู้ชนะคนที่ 2 ประกาศใหม่ 7 วัน รู้ผลหลังวันที่ 25 เมษายน 2562</t>
        </r>
      </text>
    </comment>
    <comment ref="T7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  <comment ref="G7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14 กุมภาพันธ์ 62</t>
        </r>
      </text>
    </comment>
    <comment ref="I7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5 เมษายน 2562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25 พฤษภาคม 2562</t>
        </r>
      </text>
    </comment>
  </commentList>
</comments>
</file>

<file path=xl/comments12.xml><?xml version="1.0" encoding="utf-8"?>
<comments xmlns="http://schemas.openxmlformats.org/spreadsheetml/2006/main">
  <authors>
    <author>Windows User</author>
  </authors>
  <commentList>
    <comment ref="Z16" authorId="0">
      <text>
        <r>
          <rPr>
            <b/>
            <sz val="9"/>
            <color indexed="81"/>
            <rFont val="Tahoma"/>
            <family val="2"/>
          </rPr>
          <t>ไม่มีผู้ยื่นประกาศใหม่รอบ 2</t>
        </r>
      </text>
    </comment>
    <comment ref="Y2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Z2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  <comment ref="Z3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ทำสัญญาวันที่ 28 มี.ค.62 ผู้รับจ้างทำแบงค์การันตีอยู่</t>
        </r>
      </text>
    </comment>
    <comment ref="Z3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เนื่องจากมีการแก้ไขชื่อกิจกรรม</t>
        </r>
      </text>
    </comment>
    <comment ref="Z5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ผู้ชนะคนแรกไม่มีคุณสมบัติ ประกาศผู้ชนะคนที่ 2 ประกาศใหม่ 7 วัน รู้ผลหลังวันที่ 25 เมษายน 2562</t>
        </r>
      </text>
    </comment>
    <comment ref="Y7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  <comment ref="J8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14 กุมภาพันธ์ 62</t>
        </r>
      </text>
    </comment>
    <comment ref="L8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5 เมษายน 2562</t>
        </r>
      </text>
    </comment>
    <comment ref="M8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25 พฤษภาคม 2562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K1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K7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K1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K7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U1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U7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  <comment ref="H73" authorId="0">
      <text>
        <r>
          <rPr>
            <b/>
            <sz val="9"/>
            <color indexed="81"/>
            <rFont val="Tahoma"/>
            <charset val="222"/>
          </rPr>
          <t>Windows User:</t>
        </r>
        <r>
          <rPr>
            <sz val="9"/>
            <color indexed="81"/>
            <rFont val="Tahoma"/>
            <charset val="222"/>
          </rPr>
          <t xml:space="preserve">
14 กุมภาพันธ์ 62</t>
        </r>
      </text>
    </comment>
    <comment ref="J73" authorId="0">
      <text>
        <r>
          <rPr>
            <b/>
            <sz val="9"/>
            <color indexed="81"/>
            <rFont val="Tahoma"/>
            <charset val="222"/>
          </rPr>
          <t>Windows User:</t>
        </r>
        <r>
          <rPr>
            <sz val="9"/>
            <color indexed="81"/>
            <rFont val="Tahoma"/>
            <charset val="222"/>
          </rPr>
          <t xml:space="preserve">
5 เมษายน 2562</t>
        </r>
      </text>
    </comment>
    <comment ref="K73" authorId="0">
      <text>
        <r>
          <rPr>
            <b/>
            <sz val="9"/>
            <color indexed="81"/>
            <rFont val="Tahoma"/>
            <charset val="222"/>
          </rPr>
          <t>Windows User:</t>
        </r>
        <r>
          <rPr>
            <sz val="9"/>
            <color indexed="81"/>
            <rFont val="Tahoma"/>
            <charset val="222"/>
          </rPr>
          <t xml:space="preserve">
25 พฤษภาคม 2562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U2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U7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  <comment ref="H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14 กุมภาพันธ์ 62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5 เมษายน 2562</t>
        </r>
      </text>
    </comment>
    <comment ref="K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25 พฤษภาคม 2562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V1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เปิดซองวันที่ 28 มี.ค.62 คาดว่าทำสัญญาต้นเดือน เมษายน</t>
        </r>
      </text>
    </comment>
    <comment ref="U2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V2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ทำสัญญาวันที่ 28 มี.ค.62 ผู้รับจ้างทำแบงค์การันตีอยู่</t>
        </r>
      </text>
    </comment>
    <comment ref="V5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ลงนามสัญญาวันที่ 27 มี.ค.62</t>
        </r>
      </text>
    </comment>
    <comment ref="V5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ได้ราคาต่ำกว่าเกณฑ์</t>
        </r>
      </text>
    </comment>
    <comment ref="U7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  <comment ref="H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14 กุมภาพันธ์ 62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5 เมษายน 2562</t>
        </r>
      </text>
    </comment>
    <comment ref="K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25 พฤษภาคม 2562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V14" authorId="0">
      <text>
        <r>
          <rPr>
            <b/>
            <sz val="9"/>
            <color indexed="81"/>
            <rFont val="Tahoma"/>
            <family val="2"/>
          </rPr>
          <t>ไม่มีผู้ยื่นประกาศใหม่รอบ 2</t>
        </r>
      </text>
    </comment>
    <comment ref="U2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V21" authorId="0">
      <text>
        <r>
          <rPr>
            <b/>
            <sz val="9"/>
            <color indexed="81"/>
            <rFont val="Tahoma"/>
            <charset val="222"/>
          </rPr>
          <t>Windows User:</t>
        </r>
        <r>
          <rPr>
            <sz val="9"/>
            <color indexed="81"/>
            <rFont val="Tahoma"/>
            <charset val="222"/>
          </rPr>
          <t xml:space="preserve">
รู้ตัวผู้รับจ้างวันศุกร์</t>
        </r>
      </text>
    </comment>
    <comment ref="V2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ทำสัญญาวันที่ 28 มี.ค.62 ผู้รับจ้างทำแบงค์การันตีอยู่</t>
        </r>
      </text>
    </comment>
    <comment ref="V3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เนื่องจากมีการแก้ไขชื่อกิจกรรม</t>
        </r>
      </text>
    </comment>
    <comment ref="V5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ผู้ชนะคนแรกไม่มีคุณสมบัติ ประกาศผู้ชนะคนที่ 2 ประกาศใหม่ 7 วัน รู้ผลหลังวันที่ 25 เมษายน 2562</t>
        </r>
      </text>
    </comment>
    <comment ref="U7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  <comment ref="H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14 กุมภาพันธ์ 62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5 เมษายน 2562</t>
        </r>
      </text>
    </comment>
    <comment ref="K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25 พฤษภาคม 2562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V14" authorId="0">
      <text>
        <r>
          <rPr>
            <b/>
            <sz val="9"/>
            <color indexed="81"/>
            <rFont val="Tahoma"/>
            <family val="2"/>
          </rPr>
          <t>ไม่มีผู้ยื่นประกาศใหม่รอบ 2</t>
        </r>
      </text>
    </comment>
    <comment ref="U2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V2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  <comment ref="V2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ทำสัญญาวันที่ 28 มี.ค.62 ผู้รับจ้างทำแบงค์การันตีอยู่</t>
        </r>
      </text>
    </comment>
    <comment ref="V3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เนื่องจากมีการแก้ไขชื่อกิจกรรม</t>
        </r>
      </text>
    </comment>
    <comment ref="V5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ผู้ชนะคนแรกไม่มีคุณสมบัติ ประกาศผู้ชนะคนที่ 2 ประกาศใหม่ 7 วัน รู้ผลหลังวันที่ 25 เมษายน 2562</t>
        </r>
      </text>
    </comment>
    <comment ref="U7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  <comment ref="H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14 กุมภาพันธ์ 62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5 เมษายน 2562</t>
        </r>
      </text>
    </comment>
    <comment ref="K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25 พฤษภาคม 2562</t>
        </r>
      </text>
    </comment>
  </commentList>
</comments>
</file>

<file path=xl/comments9.xml><?xml version="1.0" encoding="utf-8"?>
<comments xmlns="http://schemas.openxmlformats.org/spreadsheetml/2006/main">
  <authors>
    <author>Windows User</author>
  </authors>
  <commentList>
    <comment ref="U14" authorId="0">
      <text>
        <r>
          <rPr>
            <b/>
            <sz val="9"/>
            <color indexed="81"/>
            <rFont val="Tahoma"/>
            <family val="2"/>
          </rPr>
          <t>ไม่มีผู้ยื่นประกาศใหม่รอบ 2</t>
        </r>
      </text>
    </comment>
    <comment ref="T20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เปลี่ยนหน่วยดำเนินงานจากเกาะสีชังเป็น สบทช.2</t>
        </r>
      </text>
    </comment>
    <comment ref="U2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รู้ตัวผู้รับจ้างวันศุกร์</t>
        </r>
      </text>
    </comment>
    <comment ref="U2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ทำสัญญาวันที่ 28 มี.ค.62 ผู้รับจ้างทำแบงค์การันตีอยู่</t>
        </r>
      </text>
    </comment>
    <comment ref="U3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เนื่องจากมีการแก้ไขชื่อกิจกรรม</t>
        </r>
      </text>
    </comment>
    <comment ref="U5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ผู้ชนะคนแรกไม่มีคุณสมบัติ ประกาศผู้ชนะคนที่ 2 ประกาศใหม่ 7 วัน รู้ผลหลังวันที่ 25 เมษายน 2562</t>
        </r>
      </text>
    </comment>
    <comment ref="T7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เปลี่ยนแปลงรายละเอียดโครงการ</t>
        </r>
      </text>
    </comment>
    <comment ref="G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14 กุมภาพันธ์ 62</t>
        </r>
      </text>
    </comment>
    <comment ref="I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5 เมษายน 2562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25 พฤษภาคม 2562</t>
        </r>
      </text>
    </comment>
  </commentList>
</comments>
</file>

<file path=xl/sharedStrings.xml><?xml version="1.0" encoding="utf-8"?>
<sst xmlns="http://schemas.openxmlformats.org/spreadsheetml/2006/main" count="5119" uniqueCount="296">
  <si>
    <t>โครงการตามแผนปฎิบัติราชการประจำปีของจังหวัดชลบุรี ประจำปีงบประมาณ พ.ศ.2562</t>
  </si>
  <si>
    <t>หน่วย : บาท</t>
  </si>
  <si>
    <t>ลำดับ</t>
  </si>
  <si>
    <t>กิจกรรม/โครงการ</t>
  </si>
  <si>
    <t>งบประมาณ</t>
  </si>
  <si>
    <t>จัดสรร</t>
  </si>
  <si>
    <t>ยอดสัญญา</t>
  </si>
  <si>
    <t>วันเริ่มต้น-สิ้นสุด</t>
  </si>
  <si>
    <t>เบิกจ่าย</t>
  </si>
  <si>
    <t>ร้อยละการเบิกจ่าย</t>
  </si>
  <si>
    <t>คงเหลือ</t>
  </si>
  <si>
    <t>เงินเหลือจ่าย</t>
  </si>
  <si>
    <t>หน่วยงาน</t>
  </si>
  <si>
    <t>หมายเหตุ</t>
  </si>
  <si>
    <t>ผลผลิต:การพัฒนาด้านสังคม</t>
  </si>
  <si>
    <t>T6</t>
  </si>
  <si>
    <t xml:space="preserve"> 1. บริหารจัดการสาธารณภัยจังหวัดชลบุรีแบบบูรณาการ</t>
  </si>
  <si>
    <t xml:space="preserve"> พัฒนาศักยภาพด้านการป้องกันและลดอุบัติภัยทางน้ำ</t>
  </si>
  <si>
    <t>สำนักงานป้องกันและบรรเทาสาธารณภัยจังหวัดชลบุรี</t>
  </si>
  <si>
    <t>อยู่ระหว่างดำเนินงาน</t>
  </si>
  <si>
    <t>T4</t>
  </si>
  <si>
    <t>2. พัฒนาระบบสาธารณูปโภคเพื่อรองรับการขยายตัวของชุมชน</t>
  </si>
  <si>
    <t xml:space="preserve"> ก่อสร้างระบบประปาหมู่บ้านแบบผิวดินขนาดใหญ่บ้านหนองหญ้าปล้อง หมู่ที่ 3 ตำบลหนองเสือช้าง อำเภอหนองใหญ่ จังหวัดชลบุรี</t>
  </si>
  <si>
    <t>เริ่ม 29 พ.ย.61 สิ้นสุด 27 พ.ค. 62</t>
  </si>
  <si>
    <t>อำเภอหนองใหญ่</t>
  </si>
  <si>
    <t xml:space="preserve"> ก่อสร้างทุ่นผูกเรือทุ่นผูกเรือ 2 จุด อำเภอเกาะสีชัง จังหวัดชลบุรี</t>
  </si>
  <si>
    <t>อำเภอเกาะสีชัง</t>
  </si>
  <si>
    <t>จัดทำราคากลาง</t>
  </si>
  <si>
    <t xml:space="preserve"> ก่อสร้างระบบผลิตน้ำประปาหมู่บ้านแบบผิวดินขนาดใหญ่ หมู่ที่ 7  ตำบลวัดหลวง อำเภอพนัสนิคม  จังหวัดชลบุรี</t>
  </si>
  <si>
    <t>อำเภอพนัสนิคม</t>
  </si>
  <si>
    <t xml:space="preserve"> ก่อสร้างพัฒนาแหล่งกักเก็บน้ำดิบเขตพื้นที่เทศบาลตำบลหัวกุญแจ หมู่ที่ 1 ตำบลคลองกิ่ว อำเภอบ้านบึง จังหวัดชลบุรี</t>
  </si>
  <si>
    <t>อำเภอบ้านบึง</t>
  </si>
  <si>
    <t xml:space="preserve"> ขยายท่อเมนประปา บริเวณถนนเอกชัย 1 , เอกชัย 2 เทศบาลตำบลเกาะสีชัง</t>
  </si>
  <si>
    <t>ประกาศ</t>
  </si>
  <si>
    <t>. ค่าใช้จ่ายในการบริหารงานจังหวัดแบบบูรณาการ</t>
  </si>
  <si>
    <t xml:space="preserve"> ค่าใช้จ่ายในการบริหารงานจังหวัดแบบบูรณาการ</t>
  </si>
  <si>
    <t>สำนักงานจังหวัดชลบุรี</t>
  </si>
  <si>
    <t>ผลผลิต:การบริหารจัดการด้านทรัพยากรธรรมชาติและสิ่งแวดล้อม</t>
  </si>
  <si>
    <t>3. อนุรักษ์และฟื้นฟูระบบนิเวศทรัพยากรทางทะเลและชายฝั่ง</t>
  </si>
  <si>
    <t xml:space="preserve"> จัดทำปะการังเทียมคอนกรีตเสริมเหล็กเพื่อฟื้นฟูระบบนิเวศน์ทางทะเลของเกาะสีชัง  บริเวณแหลมงู และบริเวณแหลมตุ๊กตา (จุดทิ้งตำแหน่งเดิม) </t>
  </si>
  <si>
    <t>สบทช.2</t>
  </si>
  <si>
    <t xml:space="preserve"> ปักไม้ไผ่ชะลอคลื่นเพื่อแก้ไขปัญหาการกัดเซาะชายฝั่งจังหวัดชลบุรี</t>
  </si>
  <si>
    <t xml:space="preserve"> ฟื้นฟูระบบนิเวศน์แนวปะการังธรรมชาติ เสริมสร้างความอุดม สมบูรณ์ให้กับระบบนิเวศทางทะเลและชายฝั่ง</t>
  </si>
  <si>
    <t xml:space="preserve"> บ้านปลาปะการังเทียม</t>
  </si>
  <si>
    <t xml:space="preserve"> 4. ฟื้นฟูแหล่งน้ำจังหวัดชลบุรี</t>
  </si>
  <si>
    <t xml:space="preserve"> ปรับปรุงห้วยสุครีพ ตำบลบางพระ อำเภอศรีราชา จังหวัดชลบุรี</t>
  </si>
  <si>
    <t>อำเภอศรีราชา</t>
  </si>
  <si>
    <t xml:space="preserve"> พัฒนาแหล่งน้ำเพื่อการเกษตรและบรรเทาสาธารณภัยขุดสระน้ำชุมชนมาบยาง หมู่ที่ 6 ตำบลหนองใหญ่ อำเภอหนองใหญ่ จังหวัดชลบุรี</t>
  </si>
  <si>
    <t>เริ่ม 26 ธ.ค.61 สิ้นสุด 24 เม.ย.61</t>
  </si>
  <si>
    <t xml:space="preserve"> พัฒนาแหล่งน้ำตื้นเขินอำเภอศรีราชา จังหวัดชลบุรี</t>
  </si>
  <si>
    <t>5. บริหารจัดการคุณภาพสิ่งแวดล้อมแบบบูรณาการ</t>
  </si>
  <si>
    <t xml:space="preserve"> ก่อสร้างอาคารคัดแยกขยะมูลฝอย บริเวณหมวดศิลา (การรถไฟ) หมู่ที่ 6 บ้านท่าภาณุรังษี ตำบลท่าเทววงษ์ อำเภอเกาะสีชัง จังหวัดชลบุรี</t>
  </si>
  <si>
    <t>ผลผลิต:การพัฒนาด้านอุตสาหกรรม การค้าและการลงทุน</t>
  </si>
  <si>
    <t>6. พัฒนาเส้นทางคมนาคมสายรองเชื่อมโยงเส้นทางคมนาคมสายหลักจังหวัดชลบุรี</t>
  </si>
  <si>
    <t xml:space="preserve"> ก่อสร้างถนนสายแยก ทางหลวงหมายเลข 331 – บ้านมะขามคู่ อำเภอบางละมุง จังหวัดชลบุรี</t>
  </si>
  <si>
    <t>สำนักงานทางหลวงชนบทจังหวัดชลบุรี</t>
  </si>
  <si>
    <t>ก่อสร้างถนนสายแยกอ่างเก็บน้ำมาบประชัน-ถนนพรประภานิมิต 23 อำเภอบางละมุง จังหวัดชลบุรี</t>
  </si>
  <si>
    <t>ก่อสร้างถนนสาย บ.แปลง-บ.กระบกคู่ อำเภอเกาะจันทร์ จังหวัดชลบุรี</t>
  </si>
  <si>
    <t>ก่อสร้างถนนสายแยก ทช.ชบ.4094-บ.โป่งสะเก็ด อำเภอบางละมุง จังหวัดชลบุรี</t>
  </si>
  <si>
    <t>7. พัฒนาเส้นทางคมนาคมสายย่อยเชื่อมโยงเส้นทางคมนาคมสายหลักจังหวัดชลบุรี</t>
  </si>
  <si>
    <t xml:space="preserve"> ก่อสร้างถนนคอนกรีตเสริมเหล็กพร้อมวางท่อระบายน้ำ ซอยองค์การบริหารส่วนตำบล ถึง เขาพงพานถึงจุดสิ้นสุดถนนแอสฟัลท์ติกคอนกรีต หมู่ที่ 1,3 ตำบลหนองข้างคอก อำเภอเมืองชลบุรี จังหวัดชลบุรี</t>
  </si>
  <si>
    <t>อำเภอเมืองชลบุรี</t>
  </si>
  <si>
    <t xml:space="preserve"> ก่อสร้างถนนคอนกรีตเสริมเหล็ก พร้อมวางท่อระบายน้ำสายวัดเขาบ่อยาง หมู่ที่ 1 ตำบลเหมือง  อำเภอเมืองชลบุรี จังหวัดชลบุรี</t>
  </si>
  <si>
    <t xml:space="preserve"> ก่อสร้างถนนคอนกรีตเสริมเหล็ก พร้อมวางท่อระบายน้ำ สายมากทรัพย์ หมู่ที่ 4  ตำบลสำนักบก เชื่อมหมู่ที่ 6 ตำบลนาป่า อำเภอเมืองชลบุรี จังหวัดชลบุรี</t>
  </si>
  <si>
    <t xml:space="preserve"> ก่อสร้างถนนคอนกรีตเสริมเหล็กพร้อมระบบระบายน้ำ สายบ้านเนินทรายถึงแยกสนามบิน หมู่ที่ 9 ตำบลห้วยใหญ่ อำเภอบางละมุง จังหวัดชลบุรี</t>
  </si>
  <si>
    <t>อำเภอบางละมุง</t>
  </si>
  <si>
    <t>ประกาศร่าง</t>
  </si>
  <si>
    <t xml:space="preserve"> ก่อสร้างถนนคอนกรีตเสริมเหล็ก พร้อมวางท่อระบายน้ำสายตะเคียนเตี้ย ซอย 19 (ข้าง บ.เคไลน์) หมู่ที่ 2 ตำบลตะเคียนเตี้ย อำเภอบางละมุง จังหวัดชลบุรี</t>
  </si>
  <si>
    <t>พิจารณาผล</t>
  </si>
  <si>
    <t xml:space="preserve"> ก่อสร้างแอสฟัลท์ติกคอนกรีตสายบ้านนายไปล่ ถึง ถนนตะเคียนเตี้ย (ตอนที่ 2) หมู่ที่ 4 ตำบลหนองปลาไหล อำเภอบางลุะมุง จังหวัดชลบุรี</t>
  </si>
  <si>
    <t>รอลงนาม</t>
  </si>
  <si>
    <t xml:space="preserve"> ก่อสร้างท่ออุโมงค์ระบายน้ำคอนกรีตเสริมเหล็ก ช่วงซอยหนองหิน 2 เชื่อมทางรถไฟ (ระยะที่ 2 จากอู่ต่อเรือถึงบ้านเรือนไม้ ตำบลหนองปรือ อำเภอบางละมุง จังหวัดชลบุรี</t>
  </si>
  <si>
    <t xml:space="preserve"> ก่อสร้างถนนคอนกรีตเสริมเหล็กสายหนองสำราญถึงห้วยเตย (ช่วงที่ 2) หมู่ที่ 4 ตำบลหนองชาก อำเภอบ้านบึง จังหวัดชลบุรี</t>
  </si>
  <si>
    <t>ประกาศเชิญชวน</t>
  </si>
  <si>
    <t xml:space="preserve"> ก่อสร้างถนนคอนกรีตเสริมเหล็กสายบ่อเป้าถึงเขาห้วยยอ หมู่ที่ 5  ตำบลหนองซ้ำซาก (แยกขวา) อำเภอบ้านบึง จังหวัดชลบุรี</t>
  </si>
  <si>
    <t xml:space="preserve"> ก่อสร้างถนนคอนกรีตเสริมเหล็กสายวัดพระธรรมจักร หมู่ที่ 1 ตำบลคลองกิ่ว อำเภอบ้านบึง จังหวัดชลบุรี</t>
  </si>
  <si>
    <t xml:space="preserve"> ก่อสร้างถนนคอนกรีตเสริมเหล็กสายบ้านหนองปรือถึงสมาคมบึงทอง หมู่ที่ 1 ตำบลหนองไผ่แก้ว อำเภอบ้านบึง จังหวัดชลบุรี</t>
  </si>
  <si>
    <t xml:space="preserve"> ก่อสร้างถนนคอนกรีตเสริมเหล็กสายหนองโกศลถึงบ้านอ้อมแก้ว หมู่ที่ 3 ตำบลหนองไผ่แก้ว อำเภอบ้านบึง จังหวัดชลบุรี</t>
  </si>
  <si>
    <t xml:space="preserve"> ก่อสร้างถนนคอนกรีตเสริมเหล็ก สายเกาะลอย ถึงบางนาง หมู่ที่ 1  ตำบลเกาะลอย อำเภอพานทอง จังหวัดชลบุรี</t>
  </si>
  <si>
    <t>อำเภอพานทอง</t>
  </si>
  <si>
    <t xml:space="preserve"> ก่อสร้างถนนคอนกรีตเสริมเหล็ก สายบ้านคลองบางข้าว (ตอนที่ 2) หมู่ที่ 1 ตำบลบางหัก อำเภอพานทอง จังหวัดชลบุรี</t>
  </si>
  <si>
    <t xml:space="preserve"> ก่อสร้างถนนคอนกรีตเสริมเหล็กบริเวณถนนตัดใหม่หนองตารางถึงเนินเขมร หมู่ที่ 1 ตำบลมาบโป่ง อำเภอพานทอง จังหวัดชลบุรี</t>
  </si>
  <si>
    <t xml:space="preserve"> ก่อสร้างถนนคอนกรีตเสริมเหล็กสายธรรมรัตน์ถึง บ้านเขามะกรูด หมู่ที่ 1 ตำบลเกษตรสุวรรณ อำเภอบ่อทอง จังหวัดชลบุรี</t>
  </si>
  <si>
    <t>อำเภอบ่อทอง</t>
  </si>
  <si>
    <t xml:space="preserve"> ก่อสร้างถนนคอนกรีตเสริมเหล็ก สายธรรมรัตน์ ถึง ทุ่งปืนแตก หมู่ที่ 1 ตำบลเกษตรสุวรรณ อำเภอบ่อทอง จังหวัดชลบุรี</t>
  </si>
  <si>
    <t xml:space="preserve"> ก่อสร้างถนนคอนกรีตเสริมเหล็กซอยเทศบาลซอย 9 (ซอยข้างอู่ช่างหนึ่ง) หมู่ที่ 1  ตำบลบ่อทอง อำเภอบ่อทอง จังหวัดชลบุรี</t>
  </si>
  <si>
    <t xml:space="preserve"> ก่อสร้างถนนคอนกรีตเสริมเหล็ก สายเฉลิมพระเกียรติถึงเขาตะแบก ซอย 2 หมู่ที่ 1 ตำบลหนองเสือช้าง อำเภอหนองใหญ่ จังหวัดชลบุรี</t>
  </si>
  <si>
    <t xml:space="preserve"> ก่อสร้างถนนคอนกรีตเสริมเหล็กสายหมู่บ้านใหม่ ชุมชนหนองตะเคียนทอง (หมู่ที่ 5) ตำบลหนองใหญ่ อำเภอหนองใหญ่ จังหวัดชลบุรี</t>
  </si>
  <si>
    <t xml:space="preserve"> ก่อสร้างถนนคอนกรีตเสริมเหล็กสายบ้านกฤษฎา ทองคำบรรจง หมู่ที่ 1 ตำบลท่าบุญมี อำเภอเกาะจันทร์ จังหวัดชลบุรี</t>
  </si>
  <si>
    <t>อำเภอเกาะจันทร์</t>
  </si>
  <si>
    <t>อยู่ระหว่างดำเนินงน</t>
  </si>
  <si>
    <t xml:space="preserve"> ก่อสร้างถนนคอนกรีตเสริมเหล็ก(บริเวณถนนสายคอกม้าถึงศาลาประชาคม) หมู่ที่ 8 เทศบาลเมืองปรกฟ้า ตำบลเกาะจันทร์ อำเภอเกาะจันทร์ จังหวัดชลบุรี</t>
  </si>
  <si>
    <t xml:space="preserve"> ก่อสร้างถนนคอนกรีตเสริมเหล็กเทศบาล ซอย 7 หมู่ที่ 14  เทศบาลเกาะจันทร์  อำเภอเกาะจันทร์ จังหวัดชลบุรี</t>
  </si>
  <si>
    <t xml:space="preserve"> ก่อสร้างถนนคอนกรีตเสริมเหล็ก บริเวณถนนสายปรกฟ้า ซอย 4 ชุมชนย่อยที่ 7 หมู่ที่ 7 ตำบลเกาะจันทร์ อำเภอเกาะจันทร์ จังหวัดชลบุรี</t>
  </si>
  <si>
    <t xml:space="preserve"> ก่อสร้างถนนคอนกรีตเสริมเหล็กทางเข้าที่ดินสาธารณประโยชน์ (ที่ 9 ไร่) ตำบลท่าบุญมี อำเภอเกาะจันทร์ จังหวัดชลบุรี</t>
  </si>
  <si>
    <t xml:space="preserve"> ก่อสร้างถนนคอนกรีตเสริมเหล็กพร้อมบ่อระบายน้ำและบ่อพัก คสล.พร้อมรางระบายน้ำ (รางวี) คอนกรีตเสริมเหล็ก ถนนเทศบาลซอย 4 เชื่อมซอย 6 ตำบลท่าบุญมี อำเภอเกาะจันทร์ จังหวัดชลบุรี </t>
  </si>
  <si>
    <t xml:space="preserve"> ก่อสร้างถนนคอนกรีตเสริมเหล็กสายบ้านหนองขยาด หมู่ 7 (บริเวณหน้าบ้าน อบต.วัชระ – หน้าบ้านทิดดำ) ตำบลหนองขยาด อำเภอพนัสนิคม จังหวัดชลบุรี</t>
  </si>
  <si>
    <t xml:space="preserve"> ก่อสร้างถนนคอนกรีตเสริมเหล็ก หมู่ที่ 11  บ้านคลองแบ่ง ถนนสายเข้าหมู่บ้านหน้า สำนักงานที่ดิน ตำบลไร่หลักทอง อำเภอพนัสนิคม จังหวัดชลบุรี</t>
  </si>
  <si>
    <t xml:space="preserve"> ก่อสร้างถนนคอนกรีตเสริมเหล็กสายแยกจากถนนนาคถึงศาลเจ้าแปะกง (เชื่อมต่อตำบลหนองอิรุณ อำเภอบ้านบึง) หมู่ที่ 4 ตำบลหมอนนาง อำเภอพนัสนิคม  จังหวัดชลบุรี</t>
  </si>
  <si>
    <t xml:space="preserve"> วางท่อระบายน้ำคอนกรีตเสริมเหล็ก บริเวณข้างอาคารเอนกประสงค์  หมู่ที่ 4,1 เชื่อมคลองเซิด  ตำบลบ้านเซิด  อำเภอพนัสนิคม  จังหวัดชลบุรี</t>
  </si>
  <si>
    <t xml:space="preserve"> ก่อสร้างถนนคอนกรีตเสริมเหล็กสายบ้านนายสุบิน หมู่ 5 ถึง โรงงาน 4 ส. หมู่ที่ 4 ตำบลนาวังหิน อำเภอพนัสนิคม จังหวัดชลบุรี</t>
  </si>
  <si>
    <t xml:space="preserve"> ก่อสร้างถนนแอสฟัลท์ติกคอนกรีตสาย331 ถึง ม่วงหวาน หมู่ที่ 15  ตำบลหนองเหียง อำเภอพนัสนิคม  จังหวัดชลบุรี</t>
  </si>
  <si>
    <t xml:space="preserve"> ก่อสร้างผิวจราจรคอนกรีตเสริมเหล็ก พร้อมวางท่อระบายน้ำ ถนนบุญเลิศ หมู่ที่ 7 ตำบลนาจอมเทียน อำเภอสัตหีบ จังหวัดชลบุรี</t>
  </si>
  <si>
    <t>อำเภอสัตหีบ</t>
  </si>
  <si>
    <t xml:space="preserve"> ก่อสร้างถนนผิวจราจรคอนกรีตเสริมเหล็ก พร้อมวางท่อระบายน้ำ สาย ชบ 1003 ถึง เขาตะแบก ตอนที่ 2 หมู่ที่ 7 ตำบลนาจอมเทียน อำเภอสัตหีบ จังหวัดชลบุรี</t>
  </si>
  <si>
    <t xml:space="preserve"> ปรับปรุงถนนแอสฟัลท์ติกคอนกรีตเป็นถนนคอนกรีตเสริมเหล็กสายหนองใหญ่ – ห้างสูง  ชุมชนมาบยาง (หมู่ที่ 6) ตำบลหนองใหญ่ อำเภอหนองใหญ่ จังหวัดชลบุรี</t>
  </si>
  <si>
    <t xml:space="preserve"> ก่อสร้างถนนคอนกรีตเสริมเหล็ก หมู่ที่ 2 ถึง 7 ตำบลทุ่งขวาง อำเภอพนัสนิคม จังหวัดชลบุรี</t>
  </si>
  <si>
    <t xml:space="preserve"> ก่อสร้างถนนคอนกรีตเสริมเหล็ก สายเกาะสะเดา หมู่ที่ 1 ตำบลนามะตูม อำเภอพนัสนิคม จังหวัดชลบุรี</t>
  </si>
  <si>
    <t xml:space="preserve"> ก่อสร้างถนนคอนกรีตเสริมเหล็ก จากรอยต่อคอนกรีตเดิมบริเวณบ้านนางอุไรวรรณ  แซ่ตั้นถึงบ่อปลานายสายหยุด  เจริญดี  หมู่ที่  2  ตำบลท่าข้าม อำเภอพนัสนิคม  จังหวัดชลบุรี</t>
  </si>
  <si>
    <t xml:space="preserve"> ก่อสร้างถนนคอนกรีตเสริมเหล็กสายไร่กลาง-โคกช้าง (ช่วงที่ 1) หมู่ที่ 4 ตำบลมาบไผ่ อำเภอบ้านบึง จังหวัดชลบุรี</t>
  </si>
  <si>
    <t xml:space="preserve"> ปรับปรุงถนนคอนกรีตเสริมเหล็กสายเจียมเจริญ หมู่ที่ 8 ตำบลบางพระ อำเภอศรีราชา จังหวัดชลบุรี</t>
  </si>
  <si>
    <t xml:space="preserve"> ก่อสร้างถนนคอนกรีตเสริมเหล็กพร้อมระบบระบายน้ำ สายวิเศษนิยม-บ้านยางใหญ่ หมู่ที่ 12 ตำบลห้วยใหญ่ อำเภอบางละมุง จังหวัดชลบุรี</t>
  </si>
  <si>
    <t xml:space="preserve"> ก่อสร้างถนนคอนกรีตเสริมเหล็กถนนสายมาบไข่เน่า หมู่ที่ 5 ตำบลหนองเสือช้าง อำเภอหนองใหญ่ จังหวัดชลบุรี</t>
  </si>
  <si>
    <t xml:space="preserve"> ปรับปรุงถนนแอสฟัลท์ติกคอนกรีต สายเซิดน้อย (ช่วงไฟแดงเซิดน้อย ถึงเซิดน้อย ซอย 12) หมู่ที่ 2 ตำบลบ้านบึง อำเภอบ้านบึง จังหวัดชลบุรีดชลบุรี</t>
  </si>
  <si>
    <t xml:space="preserve"> ก่อสร้างถนนแอสฟัลท์ติกคอนกรีต ถนนสายปรกฟ้าถึงแยกหนองหอย -3245 ตำบลเกาะจันทร์ อำเภอเกาะจันทร์ จังหวัดชลบุรี</t>
  </si>
  <si>
    <t xml:space="preserve"> ก่อสร้างถนนคอนกรีตเสริมเหล็ก สายบ้านเนินตั้ว (บ้านนายประชุม เหลืองอ่อนถึงสะพานข้ามคลอง) </t>
  </si>
  <si>
    <t xml:space="preserve"> ก่อสร้างถนนคอนกรีตเสริมเหล็กถนนสายคลองสามง่ามถีงบ้านหัวสนาม(บริเวณบ้านนายน้อมถึงนางประจวบจิต)</t>
  </si>
  <si>
    <t xml:space="preserve"> ก่อสร้างถนนคอนกรีตเสริมเหล็ก ถนนสายวัดอุทกเขปสีมารามถึงสะพานข้ามคลอง หมู่ที่9 ตำบลวัดโบสถ์ อำเภอพนัสนิคม จังหวัดชลบุรี</t>
  </si>
  <si>
    <t xml:space="preserve"> ก่อสร้างถนนคอนกรีตเสริมเหล็ก หมู่ที่ 8 ถึง 7  ตำบลทุ่งขวาง อำเภอพนัสนิคม จังหวัดชลบุรี</t>
  </si>
  <si>
    <t xml:space="preserve"> ก่อสร้างปรับปรุงผิวจราจรคอนกรีตเสริมเหล็กพร้อมวางท่อระบายน้ำคอนกรีตเสริมเหล็กสายมากุลวงษ์ หมู่ 5 (ตั้งแต่จุดเชื่อมต่อท่อระบายน้ำเทศบาลเมืองพนัสนิคมจรดลำรางสาธารณะ)</t>
  </si>
  <si>
    <t xml:space="preserve"> ก่อสร้างถนนคอนกรีตเสริมเหล็ก พร้อมวางท่อระบายน้ำบริเวณหน้าโรงงานไอศกรีม (ช่วงที่2) หมู่ที่ 1 ตำบลหนองข้างคอก อำเภอเมืองชลบุรี จังหวัดชลบุรี</t>
  </si>
  <si>
    <t>ผลผลิต:การพัฒนาด้านเกษตร</t>
  </si>
  <si>
    <t xml:space="preserve"> 8.ส่งเสริมสินค้าเกษตรปลอดภัยตลอดโซ่อุปทานจังหวัดชลบุรี</t>
  </si>
  <si>
    <t xml:space="preserve"> ฝึกอบรมเชิงปฏิบัติการแปรรูปและพัฒนาผลิตภัณฑ์ปลานิล</t>
  </si>
  <si>
    <t>สำนักงานประมงจังหวัดชลบุรี</t>
  </si>
  <si>
    <t xml:space="preserve"> พัฒนาศักยภาพบุคลากรและเกษตรกรผู้นำกลุ่ม</t>
  </si>
  <si>
    <t>สำนักงานเกษตรจังหวัดชลบุรี</t>
  </si>
  <si>
    <t xml:space="preserve"> ส่งเสริมการทำกิจกรรมการเกษตรตามหลักปรัชญาเศรษฐกิจพอเพียง</t>
  </si>
  <si>
    <t xml:space="preserve"> ถ่ายทอดเทคโนโลยีการผลิตพืชมีคุณภาพและได้มาตรฐาน</t>
  </si>
  <si>
    <t xml:space="preserve"> ส่งเสริมการจัดการด้านการตลาดและการประชาสัมพันธ์</t>
  </si>
  <si>
    <t xml:space="preserve"> ส่งเสริมการรวมกลุ่มแบบแปลงใหญ่เพื่อพัฒนาศักยภาพการผลิต</t>
  </si>
  <si>
    <t>ผลผลิต:การพัฒนาด้านการท่องเที่ยวและบริการ</t>
  </si>
  <si>
    <t>9. ส่งเสริมกิจกรรมการท่องเที่ยว สินค้าและบริการด้านการท่องเที่ยวให้มีความหลากหลาย</t>
  </si>
  <si>
    <t xml:space="preserve"> แข่งขันวิ่งมินิมาราธอนเพื่อส่งเสริมการท่องเที่ยว (Pattaya Night Run)</t>
  </si>
  <si>
    <t>สำนักงานท่องเที่ยวและกีฬาจังหวัดชลบุรี</t>
  </si>
  <si>
    <t>ปรากาศเชิญชวน</t>
  </si>
  <si>
    <t xml:space="preserve"> จัดมหกรรมมหัศจรรย์อาหารทะเล</t>
  </si>
  <si>
    <t xml:space="preserve"> จัดกิจกรรมปั่นปันรักที่สวนป่าสิริเจริญวรรษอันเนื่องมาจากพระราชดำริ</t>
  </si>
  <si>
    <t xml:space="preserve"> จัดทำสื่อประชาสัมพันธ์การท่องเที่ยวจังหวัดชลบุรี</t>
  </si>
  <si>
    <t>เริ่ม19 ธ.ค.61 สิ้นสุด 19 มี.ค.61</t>
  </si>
  <si>
    <t xml:space="preserve"> จัดเทศกาลแห่โคมชมพระฉาย สืบสานศิลป์ ถิ่นหนองจับเต่า เขาชีจรรย์</t>
  </si>
  <si>
    <t>เริ่ม 31 ต.ค.61 สิ้นสุด 18 ม.ค.62</t>
  </si>
  <si>
    <t>ทำสัญญาแล้ว</t>
  </si>
  <si>
    <t xml:space="preserve"> จัดงานอาหารและเครื่องดื่มนานาชาติเมืองพัทยา</t>
  </si>
  <si>
    <t>โครงการเพิ่มประสิทธิภาพการบริหารโครงการจังหวัดชลบุรี ภายใต้แผนปฏิบัติราชการกลุ่มจังหวัดภาคตะวันออก ประจำปีงบประมาณ พ.ศ.2562</t>
  </si>
  <si>
    <t>รวม 9 โครงการ 81 กิจกรรม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</si>
  <si>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</si>
  <si>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</si>
  <si>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</si>
  <si>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</si>
  <si>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</si>
  <si>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</si>
  <si>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</si>
  <si>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</si>
  <si>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</si>
  <si>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</si>
  <si>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1. ก่อสร้างทุ่นผูกเรือบรรทุกสินค้าภายในประเทศ (เรือโป๊ะ) บริเวณสะพานไทยพับลิคพอร์ท (หมายเลข 25) ตำบลท่าเทววงษ์ อำเภอเกาะสีชัง จังหวัดชลบุรี</t>
  </si>
  <si>
    <t>เริ่ม 6 ก.พ.62 สิ้นสุด 7 พ.ค.63</t>
  </si>
  <si>
    <t>2. ก่อสร้างทุ่นผูกเรือบรรทุกสินค้าภายในประเทศ (เรือโป๊ะ) บริเวณเกาะร้านดอกไม้ (หมายเลข 26) ตำบลท่าเทววงษ์ อำเภอเกาะสีชัง จังหวัดชลบุรี</t>
  </si>
  <si>
    <t>เริ่ม 6 ก.พ.62 สิ้นสุด 7 พ.ค.64</t>
  </si>
  <si>
    <t>เริ่ม 27 ก.พ.62 สิ้นสุด 27 ก.ค.62</t>
  </si>
  <si>
    <t>ประกาศแล้ว</t>
  </si>
  <si>
    <t>เริ่ม 16 ม.ค.62 
 สิ้นสุด 15 พ.ค.62</t>
  </si>
  <si>
    <t>เริ่มต้น 7 มี.ค.62 สิ้นสุด 13 ส.ค.62</t>
  </si>
  <si>
    <t xml:space="preserve">ราคากลาง
</t>
  </si>
  <si>
    <t>เริ่ม 24 ม.ค.62สิ้นสุด 20 ก.ย.62</t>
  </si>
  <si>
    <t>แล้วเสร็จ</t>
  </si>
  <si>
    <t>รอลงนาม รอขออนุญาติใช้พื้นที่</t>
  </si>
  <si>
    <t>เริ่ม 19 ก.พ.62 สิ้นสุด 18 มิ.ย.62</t>
  </si>
  <si>
    <t>ทำสัญญา</t>
  </si>
  <si>
    <t>เริ่ม 18 ก.พ.62
สิ้นสุด 30 ก.ค.62</t>
  </si>
  <si>
    <t>ทำสัญญาแล้ว รอทำ PO</t>
  </si>
  <si>
    <t>เริ่ม 23 ม.ค. 62 สิ้นสุด 23 พ.ค.62</t>
  </si>
  <si>
    <t>เริ่ม 9 ม.ค.62 สิ้นสุด 9 พ.ค.62</t>
  </si>
  <si>
    <t>เริ่ม 30 ม.ค.62 สิ้นสุด 30 พ.ค.62</t>
  </si>
  <si>
    <t>เริม 2 ก.พ.62 สิ้นสุด 24 ก.ค.62</t>
  </si>
  <si>
    <t>เริ่ม 7 มี.ค.62
สิ้นสุด 5 ก.ค.62</t>
  </si>
  <si>
    <t>เริ่ม 24 ม.ค.62 สิ้นสุด 2 พ.ค.62</t>
  </si>
  <si>
    <t>เริ่ม 21 ม.ค.62 สิ้นสุด 20 เม.ย.62</t>
  </si>
  <si>
    <t xml:space="preserve">ทำสัญญา </t>
  </si>
  <si>
    <t>เริ่ม 5 ม.ค.61 สิ้นสุด 7 ก.ค.62</t>
  </si>
  <si>
    <t>เริ่ม 5 ม.ค.61 สิ้นสุด 4 พ.ค.61</t>
  </si>
  <si>
    <t>เริ่ม 15 ม.ค.62 สิ้นสุด 11 พ.ค.62</t>
  </si>
  <si>
    <t>เริ่ม 28 ธ.ค.61
สิ้นสุด 26 พ.ค.62</t>
  </si>
  <si>
    <t>เริ่ม 19 ธ.ค. 61
สิ้นสุด 18 พ.ศ.2562</t>
  </si>
  <si>
    <t>เริ่ม 21 ธ.ค.61 สิ้นสุด 20 มี.ค.62</t>
  </si>
  <si>
    <t>เริ่ม 6 ก.พ.62 สิ้นสุด 2 ก.ย.62</t>
  </si>
  <si>
    <t>เริ่ม 19 ธ.ค.61 สิ้นสุด 18 มี.ค.62</t>
  </si>
  <si>
    <t>เริ่ม 15 ธ.ค.61 สิ้นสุด 16 มี.ค.62</t>
  </si>
  <si>
    <t>เริ่ม 27 ธ.ค.61 สิ้นสุด 26 มี.ค.62</t>
  </si>
  <si>
    <t>เริ่ม 15 ก.พ.62 สิ้นสุด 15 มิ.ย.62</t>
  </si>
  <si>
    <t>เริ่ม 28 ม.ค.62 สิ้นสุด 28 เม.ย.62</t>
  </si>
  <si>
    <t>เริ่ม 28 ก.พ.62 สิ้นสุด29 พ.ค.62</t>
  </si>
  <si>
    <t>เริ่ม 17 ม.ค.62 สิ้นสุด 17 เม.ย.62</t>
  </si>
  <si>
    <t>เริ่ม 4 มี.ค.62 สิ้นสุด 2 มิ.ย.62</t>
  </si>
  <si>
    <t>เริ่ม 15 ม.ค.62 สิ้นสุด 9 ม.ค.63</t>
  </si>
  <si>
    <t>เริ่ม 15 ม.ค.62 สิ้นสุด 13 ก.ค.62</t>
  </si>
  <si>
    <t>เริ่ม 15 ม.ค.62 สิ้นสุด 15 พ.ค.62</t>
  </si>
  <si>
    <t>เริ่ม 27 ก.พ.62 สิ้นสุด 27 มิ.ย.62</t>
  </si>
  <si>
    <t>เริ่ม 15 ม.ค.62 สิ้นสุด 15 เม.ย.62</t>
  </si>
  <si>
    <t>เริ่ม 27 ธ.ค.61 สิ้นสุด 25 พ.ค.62</t>
  </si>
  <si>
    <t>เริ่ม 15 ก.พ.62 สิ้นสุด 14 มิ.ย.62</t>
  </si>
  <si>
    <t>เริ่ม 13 ก.พ.62
สิ้นสุด 12 มิ.ย..62</t>
  </si>
  <si>
    <t>เริ่ม 28 ธ.ค.61 สิ้นสุด 27 มี.ค.62</t>
  </si>
  <si>
    <t>เริ่ม 15 ก.พ.62 สิ้นสุด 15 พ.ค.62</t>
  </si>
  <si>
    <t>เริ่ม 22 ม.ค.62 สิ้นสุด 22 เม.ย.62</t>
  </si>
  <si>
    <t>เริ่ม 21 ม.ค.62
สิ้นสุด 20 เม.ย.62</t>
  </si>
  <si>
    <t>เริ่ม 27 ก.ย.62 สิ้นสุด 25 มี.ค. 62</t>
  </si>
  <si>
    <t>เริ่ม 19 ธ.ค.61 สิ้นสุด 19 มี.ค.62</t>
  </si>
  <si>
    <t>ร่าง TOR</t>
  </si>
  <si>
    <t>รวม 9 โครงการ 80 กิจกรรม</t>
  </si>
  <si>
    <t>ประกาศราคากลาง</t>
  </si>
  <si>
    <t>อำเภอพนีสนิคม</t>
  </si>
  <si>
    <t>ได้ตัวผู้รับจ้างแล้ว</t>
  </si>
  <si>
    <t>เริ่ม 9 ม.ค.61 สิ้นสุด 9 พ.ค.62</t>
  </si>
  <si>
    <t>จัดทำราคากลาง
กำลังจะประกาศ</t>
  </si>
  <si>
    <t>ราคากลาง
ปรับ tor</t>
  </si>
  <si>
    <t>อยู่ระหว่าดำเนินงาน</t>
  </si>
  <si>
    <t>ประกาศใหม่ ไม่มีผู้ยื่น</t>
  </si>
  <si>
    <t>ยกเลิกประกาศใหม่</t>
  </si>
  <si>
    <t xml:space="preserve">รอลงนาม
</t>
  </si>
  <si>
    <t>ประกาศ
ล่าช้าเนื่องจากไม่มีผู้มาเสนอราคา</t>
  </si>
  <si>
    <t xml:space="preserve"> เริ่ม 28 มี.ค.62 สิ้นสุด 11 ก.พ.63</t>
  </si>
  <si>
    <t>รอลงนาม รอขออนุญาติใช้พื้นที่จากกรมป่าไม้</t>
  </si>
  <si>
    <t>ก่อสร้างถนนสายแยกอ่างเก็บน้ำมาบประชัน-ถนนพรประภานิมิต 32 อำเภอบางละมุง จังหวัดชลบุรี</t>
  </si>
  <si>
    <t>ประกาศ ล่าช้าเนื่องจากโอนเปลี่ยนแปลงกิจกรรม</t>
  </si>
  <si>
    <t>เริ่ม 6 เม.ย.2562 สิ้นสุด 1 ก.ย.2562</t>
  </si>
  <si>
    <t>เริ่ม 6 เม.ย.2562 สิ้นสุด 3 ส.ค.2562</t>
  </si>
  <si>
    <t>เริ่ม 6 เม.ย.2562 สิ้นสุด 4 ก.ค.2562</t>
  </si>
  <si>
    <t xml:space="preserve">ทำสัญญาแล้ว </t>
  </si>
  <si>
    <t>เริ่ม 14 มี.ค.62 สิ้นสุด 12 ก.ค.62</t>
  </si>
  <si>
    <t>เริ่ม11 เม.ย.2562 สิ้นสุด 19 ส.ค.2562</t>
  </si>
  <si>
    <t>รอลงนาม วันที่ 7 พ.ค.62 ล่าช้าเนื่องจากผู้รับจ้างคนที่ 1 ขาดคุณสมบัติ ประกาศผู้ชนะใหม่ คนที่ 2</t>
  </si>
  <si>
    <t>เริ่ม 2 เม.ย.62 สิ้นสุด 31 ก.ค.62</t>
  </si>
  <si>
    <t>เริ่ม 4 เม.ย.62 สิ้นสุด 1 ส.ค.2562</t>
  </si>
  <si>
    <t>เริ่ม 14 ก.พ.62 สิ้นสุด 13 มิ.ย. 63</t>
  </si>
  <si>
    <t>สำนักงานบริหารจัดการทรัพยากรทางทะเลและชายฝั่งที่ 2 (ชลบุรี)</t>
  </si>
  <si>
    <t>สนง.เกษตรจังหวัดชลบุรี</t>
  </si>
  <si>
    <t>สนง.ประมงจังหวัดชลบุรี</t>
  </si>
  <si>
    <t>สนง.ท่องเที่ยวและกีฬาจังหวัดชลบุรี</t>
  </si>
  <si>
    <t>สนง.ทางหลวงชนบทจังหวัดชลบุรี</t>
  </si>
  <si>
    <t>สนง.ป้องกันและบรรเทาสาธารณภัยจังหวัดชลบุรี</t>
  </si>
  <si>
    <t>ไม่มีผู้ยื่นรอบที่ 2 รอจัดทำวิธีพิเศษ</t>
  </si>
  <si>
    <t>เริ่ม 5 ม.ค.62 สิ้นสุด 7 ก.ค.62</t>
  </si>
  <si>
    <t>เริ่ม 5 ม.ค.62 สิ้นสุด 4 พ.ค.62</t>
  </si>
  <si>
    <t>เริ่ม 7 พ.ค.62 สิ้นสุด2 ธ.ค.62</t>
  </si>
  <si>
    <t>ได้ผู้รับจ้าง</t>
  </si>
  <si>
    <t>ไม่มีผู้ยื่นรอบที่ 2 รอจัดทำวิธีคัดเลือก</t>
  </si>
  <si>
    <t>เริ่มต้น 29 พ.ค.62 สิ้นสุด 25 ก.ย.62</t>
  </si>
  <si>
    <t>เริ่ม 13 มิ.ย.62 สิ้นสุด 11 ก.ย.62</t>
  </si>
  <si>
    <t>เริ่ม 14 มิ.ย.62  สิ้นสุด 14 ก.ย.62</t>
  </si>
  <si>
    <t>รอลงนามสัญญา</t>
  </si>
  <si>
    <t>เริ่ม 2 ก.ค.62
30 ต.ค.62</t>
  </si>
  <si>
    <t>เสริมสร้างความมั่นคงและความสงบเรียบร้อยแห่งรัฐอย่างยั่งยืนจังหวัดชลบุรี</t>
  </si>
  <si>
    <t>ที่ทำการปกครองจังหวัดชลบุรี</t>
  </si>
  <si>
    <t>อยู่ระหว่างจัดซื้อจัดจ้าง</t>
  </si>
  <si>
    <t>เงืนเหลือจ่าย</t>
  </si>
  <si>
    <t>วางท่อขยายเขตจำหน่ายน้ำประปาเพื่อการท่องเที่ยวพื้นที่แยกถนนสุขุมวิท– สามแยกแกรนด์คอนโดเทล ตำบลหนองปรือ อำเภอบางละมุง จังหวัดชลบุรี</t>
  </si>
  <si>
    <t>เริ่ม 9 ก.ค.62    สิ้นสุด ...............</t>
  </si>
  <si>
    <t>เริ่ม 2 ก.ค.62
สิ้นสุด 30 ต.ค.62</t>
  </si>
  <si>
    <t>ก่อสร้างถนนคอนกรีตเสริมเหล็กสายทาง ชบ.ถ.98017  (บ้านหลุมกลาง – ห้วยมะระ) บ้านหลุมกลาง หมู่ที่ 4 ตำบลห้างสูง อำเภอหนองใหญ่ จังหวัดชลบุรี</t>
  </si>
  <si>
    <t>อยู่ระห่วางจัดซื้อจัดจ้าง</t>
  </si>
  <si>
    <t xml:space="preserve">ก่อสร้างถนนคอนกรีตเสริมเหล็ก พร้อมวางท่อระบายน้ำสายหนองตะไกร - สนามยิงปืน หมู่ที่ 1 </t>
  </si>
  <si>
    <t xml:space="preserve">ก่อสร้างถนนลาดยางแอสฟัลท์ติกคอนกรีตถนนสาย 3245 - หนองยางบน </t>
  </si>
  <si>
    <t>ก่อสร้างถนนคอนกรีตเสริมเหล็กสายบ้านเกาะกลาง หมู่ที่ 4 ตำบลบางหัก อำเภอพานทอง จังหวัดชลบุรี</t>
  </si>
  <si>
    <t xml:space="preserve"> ซ่อมแซมผิวจราจรถนนสายบ้านสามขา - แคโดด หมู่ที่ 3 ตำบลเกาะลอย อำเภอพานทอง จังหวัดชลบุรี</t>
  </si>
  <si>
    <t>ก่อสร้างถนนคอนกรีตเสริมเหล็กสายทางเข้าศูนย์พัฒนาเด็กเล็ก หมู่ที่ 1 ตำบลเกาะลอย อำเภอพานทอง จังหวัดชลบุรี</t>
  </si>
  <si>
    <t>เริ่ม..</t>
  </si>
  <si>
    <t>รวม 9 โครงการ 89 กิจกรรม</t>
  </si>
  <si>
    <t>ยกเลิกโครงการรอคืนงบประมาณเนื่องจากไม่มีผู้รับจ้าง</t>
  </si>
  <si>
    <t>เริ่ม 10 ก.ค.62    สิ้นสุด 6 พ.ย.62</t>
  </si>
  <si>
    <t>ได้ตัวผู้รับจ้างแล้ว รอ 7 วัน</t>
  </si>
  <si>
    <t>เริ่ม 2 ก.ค.62
สิ้นสุด 29 ต.ค.62</t>
  </si>
  <si>
    <t>รวม 9 โครงการ 88 กิจกรรม</t>
  </si>
  <si>
    <t>po
ดำเนินงาน</t>
  </si>
  <si>
    <t>po
รายจ่ายอื่น</t>
  </si>
  <si>
    <t>po
ลงทุน</t>
  </si>
  <si>
    <t>เริ่ม 25 ก.ย. 62 สิ้นสุด 23 มี.ค. 63</t>
  </si>
  <si>
    <t xml:space="preserve">                                                                                                                             </t>
  </si>
  <si>
    <t xml:space="preserve"> </t>
  </si>
  <si>
    <t>โอนเปลี่ยนแปลง</t>
  </si>
  <si>
    <t>เริ่ม 10 ก.ย.62
สิ้นสุด 8 ธ.ค.62</t>
  </si>
  <si>
    <t>เริ่ม 29 ส.ค.62 สิ้นสุด 27 ต.ค.62</t>
  </si>
  <si>
    <t xml:space="preserve"> ส่งเสริมการรวมกลุ่มแบบแปลงใหญ่เพื่อพัฒนาศักยภาพการผลิต (เพิ่มในโครงการเดิม 12 ล้าน)</t>
  </si>
  <si>
    <t>เดือนตุลาคม 2561</t>
  </si>
  <si>
    <t>ข้อมูล ณ  เดือนธันวาคม 2561</t>
  </si>
  <si>
    <t>ข้อมูล ณ เดือนพฤศจิกายน 2561</t>
  </si>
  <si>
    <t>ข้อมูล ณ เดือนมกราคม 2562</t>
  </si>
  <si>
    <t>ข้อมูล ณ เดือนกุมภาพันธ์ 2562</t>
  </si>
  <si>
    <t>ข้อมูล ณ เดือนมีนาคม 2562</t>
  </si>
  <si>
    <t>ข้อมูล ณ  เดือนเมษายน 2562</t>
  </si>
  <si>
    <t>ข้อมูล ณ เดือนพฤษภาคม 2562</t>
  </si>
  <si>
    <t>ข้อมูล ณ เดือนมิถุนายน 2562</t>
  </si>
  <si>
    <t>ข้อมูล ณ เดือนกรกฎาคม 2562</t>
  </si>
  <si>
    <t>ข้อมูล ณ เดือนสิงหาคม 2562</t>
  </si>
  <si>
    <t>ข้อมูล ณ เดือนกันยายน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</si>
</sst>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?_-;_-@_-"/>
  </numFmts>
  <fonts count="12" x14ac:knownFonts="1">
    <font>
      <sz val="10"/>
      <name val="Arial"/>
      <charset val="222"/>
    </font>
    <font>
      <sz val="10"/>
      <name val="Arial"/>
      <charset val="22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charset val="222"/>
    </font>
    <font>
      <sz val="9"/>
      <color indexed="81"/>
      <name val="Tahoma"/>
      <charset val="222"/>
    </font>
    <font>
      <sz val="14"/>
      <name val="TH SarabunIT๙"/>
      <family val="2"/>
    </font>
    <font>
      <sz val="16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38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3" fontId="3" fillId="0" borderId="2" xfId="0" applyNumberFormat="1" applyFont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3" fontId="4" fillId="3" borderId="2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3" fontId="4" fillId="3" borderId="2" xfId="0" applyNumberFormat="1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vertical="top" wrapText="1"/>
    </xf>
    <xf numFmtId="0" fontId="3" fillId="3" borderId="2" xfId="0" applyNumberFormat="1" applyFont="1" applyFill="1" applyBorder="1" applyAlignment="1">
      <alignment horizontal="center" vertical="top" wrapText="1"/>
    </xf>
    <xf numFmtId="2" fontId="3" fillId="3" borderId="2" xfId="0" applyNumberFormat="1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horizontal="center" vertical="top" wrapText="1"/>
    </xf>
    <xf numFmtId="187" fontId="3" fillId="0" borderId="2" xfId="1" applyNumberFormat="1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vertical="top" wrapText="1"/>
    </xf>
    <xf numFmtId="43" fontId="3" fillId="3" borderId="2" xfId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3" fontId="4" fillId="4" borderId="2" xfId="0" applyNumberFormat="1" applyFont="1" applyFill="1" applyBorder="1" applyAlignment="1">
      <alignment vertical="top" wrapText="1"/>
    </xf>
    <xf numFmtId="187" fontId="3" fillId="0" borderId="2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3" fontId="2" fillId="0" borderId="0" xfId="1" applyFont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right" vertical="top" wrapText="1"/>
    </xf>
    <xf numFmtId="3" fontId="4" fillId="2" borderId="2" xfId="0" applyNumberFormat="1" applyFont="1" applyFill="1" applyBorder="1" applyAlignment="1">
      <alignment horizontal="right" vertical="top" wrapText="1"/>
    </xf>
    <xf numFmtId="3" fontId="4" fillId="3" borderId="2" xfId="0" applyNumberFormat="1" applyFont="1" applyFill="1" applyBorder="1" applyAlignment="1">
      <alignment horizontal="right" vertical="top" wrapText="1"/>
    </xf>
    <xf numFmtId="0" fontId="3" fillId="3" borderId="2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 vertical="top" wrapText="1"/>
    </xf>
    <xf numFmtId="43" fontId="3" fillId="0" borderId="2" xfId="1" applyFont="1" applyFill="1" applyBorder="1" applyAlignment="1">
      <alignment horizontal="center" vertical="top" wrapText="1"/>
    </xf>
    <xf numFmtId="187" fontId="3" fillId="5" borderId="2" xfId="0" applyNumberFormat="1" applyFont="1" applyFill="1" applyBorder="1" applyAlignment="1">
      <alignment horizontal="right" vertical="top" wrapText="1"/>
    </xf>
    <xf numFmtId="3" fontId="4" fillId="4" borderId="2" xfId="0" applyNumberFormat="1" applyFont="1" applyFill="1" applyBorder="1" applyAlignment="1">
      <alignment horizontal="right" vertical="top" wrapText="1"/>
    </xf>
    <xf numFmtId="43" fontId="3" fillId="5" borderId="2" xfId="0" applyNumberFormat="1" applyFont="1" applyFill="1" applyBorder="1" applyAlignment="1">
      <alignment horizontal="right" vertical="top" wrapText="1"/>
    </xf>
    <xf numFmtId="187" fontId="3" fillId="5" borderId="2" xfId="1" applyNumberFormat="1" applyFont="1" applyFill="1" applyBorder="1" applyAlignment="1">
      <alignment horizontal="right" vertical="top" wrapText="1"/>
    </xf>
    <xf numFmtId="3" fontId="3" fillId="5" borderId="2" xfId="0" applyNumberFormat="1" applyFont="1" applyFill="1" applyBorder="1" applyAlignment="1">
      <alignment horizontal="right" vertical="top" wrapText="1"/>
    </xf>
    <xf numFmtId="188" fontId="3" fillId="0" borderId="2" xfId="1" applyNumberFormat="1" applyFont="1" applyFill="1" applyBorder="1" applyAlignment="1">
      <alignment horizontal="center" vertical="top" wrapText="1"/>
    </xf>
    <xf numFmtId="15" fontId="3" fillId="0" borderId="2" xfId="0" applyNumberFormat="1" applyFont="1" applyFill="1" applyBorder="1" applyAlignment="1">
      <alignment horizontal="center" vertical="top" wrapText="1"/>
    </xf>
    <xf numFmtId="3" fontId="3" fillId="5" borderId="2" xfId="0" applyNumberFormat="1" applyFont="1" applyFill="1" applyBorder="1" applyAlignment="1">
      <alignment vertical="top" wrapText="1"/>
    </xf>
    <xf numFmtId="189" fontId="3" fillId="5" borderId="2" xfId="0" applyNumberFormat="1" applyFont="1" applyFill="1" applyBorder="1" applyAlignment="1">
      <alignment horizontal="right" vertical="top" wrapText="1"/>
    </xf>
    <xf numFmtId="187" fontId="3" fillId="0" borderId="2" xfId="0" applyNumberFormat="1" applyFont="1" applyFill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43" fontId="3" fillId="3" borderId="0" xfId="1" applyFont="1" applyFill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187" fontId="3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187" fontId="3" fillId="0" borderId="0" xfId="1" applyNumberFormat="1" applyFont="1" applyAlignment="1">
      <alignment horizontal="center" vertical="top" wrapText="1"/>
    </xf>
    <xf numFmtId="187" fontId="3" fillId="3" borderId="2" xfId="0" applyNumberFormat="1" applyFont="1" applyFill="1" applyBorder="1" applyAlignment="1">
      <alignment horizontal="center" vertical="top" wrapText="1"/>
    </xf>
    <xf numFmtId="3" fontId="3" fillId="6" borderId="2" xfId="0" applyNumberFormat="1" applyFont="1" applyFill="1" applyBorder="1" applyAlignment="1">
      <alignment vertical="top" wrapText="1"/>
    </xf>
    <xf numFmtId="43" fontId="3" fillId="0" borderId="2" xfId="1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4" fontId="3" fillId="0" borderId="0" xfId="0" applyNumberFormat="1" applyFont="1" applyAlignment="1">
      <alignment horizontal="center" vertical="top" wrapText="1"/>
    </xf>
    <xf numFmtId="43" fontId="3" fillId="0" borderId="0" xfId="0" applyNumberFormat="1" applyFont="1" applyAlignment="1">
      <alignment horizontal="center" vertical="top" wrapText="1"/>
    </xf>
    <xf numFmtId="187" fontId="3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horizontal="right" vertical="top" wrapText="1"/>
    </xf>
    <xf numFmtId="3" fontId="3" fillId="7" borderId="2" xfId="0" applyNumberFormat="1" applyFont="1" applyFill="1" applyBorder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3" fontId="4" fillId="4" borderId="2" xfId="1" applyFont="1" applyFill="1" applyBorder="1" applyAlignment="1">
      <alignment horizontal="center" vertical="top" wrapText="1"/>
    </xf>
    <xf numFmtId="43" fontId="4" fillId="3" borderId="2" xfId="1" applyFont="1" applyFill="1" applyBorder="1" applyAlignment="1">
      <alignment horizontal="center" vertical="top" wrapText="1"/>
    </xf>
    <xf numFmtId="43" fontId="3" fillId="0" borderId="2" xfId="1" applyNumberFormat="1" applyFont="1" applyBorder="1" applyAlignment="1">
      <alignment vertical="top" wrapText="1"/>
    </xf>
    <xf numFmtId="43" fontId="3" fillId="5" borderId="2" xfId="1" applyNumberFormat="1" applyFont="1" applyFill="1" applyBorder="1" applyAlignment="1">
      <alignment horizontal="right" vertical="top" wrapText="1"/>
    </xf>
    <xf numFmtId="43" fontId="3" fillId="5" borderId="2" xfId="1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 wrapText="1"/>
    </xf>
    <xf numFmtId="3" fontId="3" fillId="5" borderId="2" xfId="0" applyNumberFormat="1" applyFont="1" applyFill="1" applyBorder="1" applyAlignment="1">
      <alignment horizontal="center" vertical="top" wrapText="1"/>
    </xf>
    <xf numFmtId="43" fontId="4" fillId="0" borderId="2" xfId="1" applyFont="1" applyBorder="1" applyAlignment="1">
      <alignment vertical="top" wrapText="1"/>
    </xf>
    <xf numFmtId="4" fontId="10" fillId="0" borderId="0" xfId="0" applyNumberFormat="1" applyFont="1"/>
    <xf numFmtId="3" fontId="10" fillId="0" borderId="0" xfId="0" applyNumberFormat="1" applyFont="1"/>
    <xf numFmtId="43" fontId="3" fillId="0" borderId="0" xfId="1" applyNumberFormat="1" applyFont="1" applyAlignment="1">
      <alignment horizontal="center" vertical="top" wrapText="1"/>
    </xf>
    <xf numFmtId="43" fontId="4" fillId="0" borderId="2" xfId="1" applyFont="1" applyBorder="1" applyAlignment="1">
      <alignment horizontal="center" vertical="top" wrapText="1"/>
    </xf>
    <xf numFmtId="43" fontId="3" fillId="0" borderId="2" xfId="1" applyFont="1" applyFill="1" applyBorder="1" applyAlignment="1">
      <alignment horizontal="right" vertical="top" wrapText="1"/>
    </xf>
    <xf numFmtId="43" fontId="4" fillId="2" borderId="2" xfId="1" applyFont="1" applyFill="1" applyBorder="1" applyAlignment="1">
      <alignment horizontal="right" vertical="top" wrapText="1"/>
    </xf>
    <xf numFmtId="43" fontId="4" fillId="3" borderId="2" xfId="1" applyFont="1" applyFill="1" applyBorder="1" applyAlignment="1">
      <alignment horizontal="right" vertical="top" wrapText="1"/>
    </xf>
    <xf numFmtId="187" fontId="3" fillId="3" borderId="2" xfId="1" applyNumberFormat="1" applyFont="1" applyFill="1" applyBorder="1" applyAlignment="1">
      <alignment horizontal="center" vertical="top" wrapText="1"/>
    </xf>
    <xf numFmtId="43" fontId="3" fillId="3" borderId="2" xfId="1" applyFont="1" applyFill="1" applyBorder="1" applyAlignment="1">
      <alignment horizontal="right" vertical="top" wrapText="1"/>
    </xf>
    <xf numFmtId="43" fontId="3" fillId="5" borderId="2" xfId="1" applyFont="1" applyFill="1" applyBorder="1" applyAlignment="1">
      <alignment horizontal="right" vertical="top" wrapText="1"/>
    </xf>
    <xf numFmtId="43" fontId="4" fillId="4" borderId="2" xfId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3" fontId="4" fillId="0" borderId="2" xfId="1" applyFont="1" applyBorder="1" applyAlignment="1">
      <alignment horizontal="right" vertical="top" wrapText="1"/>
    </xf>
    <xf numFmtId="43" fontId="3" fillId="0" borderId="0" xfId="1" applyFont="1" applyAlignment="1">
      <alignment horizontal="right" vertical="top" wrapText="1"/>
    </xf>
    <xf numFmtId="0" fontId="10" fillId="0" borderId="2" xfId="0" applyFont="1" applyFill="1" applyBorder="1" applyAlignment="1">
      <alignment vertical="top" wrapText="1"/>
    </xf>
    <xf numFmtId="3" fontId="3" fillId="0" borderId="2" xfId="0" applyNumberFormat="1" applyFont="1" applyBorder="1" applyAlignment="1">
      <alignment vertical="top"/>
    </xf>
    <xf numFmtId="43" fontId="3" fillId="0" borderId="2" xfId="0" applyNumberFormat="1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vertical="top" wrapText="1"/>
    </xf>
    <xf numFmtId="187" fontId="3" fillId="0" borderId="2" xfId="0" applyNumberFormat="1" applyFont="1" applyBorder="1" applyAlignment="1">
      <alignment horizontal="center" vertical="top" wrapText="1"/>
    </xf>
    <xf numFmtId="187" fontId="3" fillId="0" borderId="2" xfId="1" applyNumberFormat="1" applyFont="1" applyBorder="1" applyAlignment="1">
      <alignment vertical="top"/>
    </xf>
    <xf numFmtId="43" fontId="3" fillId="0" borderId="2" xfId="1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43" fontId="2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3" fontId="4" fillId="0" borderId="2" xfId="1" applyNumberFormat="1" applyFont="1" applyBorder="1" applyAlignment="1">
      <alignment horizontal="center" vertical="top" wrapText="1"/>
    </xf>
    <xf numFmtId="43" fontId="3" fillId="0" borderId="2" xfId="1" applyFont="1" applyBorder="1" applyAlignment="1">
      <alignment vertical="top" wrapText="1"/>
    </xf>
    <xf numFmtId="43" fontId="3" fillId="0" borderId="2" xfId="0" applyNumberFormat="1" applyFont="1" applyFill="1" applyBorder="1" applyAlignment="1">
      <alignment horizontal="center" vertical="top" wrapText="1"/>
    </xf>
    <xf numFmtId="43" fontId="3" fillId="0" borderId="2" xfId="1" applyNumberFormat="1" applyFont="1" applyFill="1" applyBorder="1" applyAlignment="1">
      <alignment horizontal="right" vertical="top" wrapText="1"/>
    </xf>
    <xf numFmtId="43" fontId="4" fillId="2" borderId="2" xfId="0" applyNumberFormat="1" applyFont="1" applyFill="1" applyBorder="1" applyAlignment="1">
      <alignment horizontal="center" vertical="top" wrapText="1"/>
    </xf>
    <xf numFmtId="4" fontId="4" fillId="2" borderId="2" xfId="0" applyNumberFormat="1" applyFont="1" applyFill="1" applyBorder="1" applyAlignment="1">
      <alignment horizontal="center" vertical="top" wrapText="1"/>
    </xf>
    <xf numFmtId="43" fontId="4" fillId="2" borderId="2" xfId="1" applyNumberFormat="1" applyFont="1" applyFill="1" applyBorder="1" applyAlignment="1">
      <alignment horizontal="right" vertical="top" wrapText="1"/>
    </xf>
    <xf numFmtId="43" fontId="3" fillId="3" borderId="2" xfId="1" applyFont="1" applyFill="1" applyBorder="1" applyAlignment="1">
      <alignment vertical="top" wrapText="1"/>
    </xf>
    <xf numFmtId="43" fontId="3" fillId="3" borderId="2" xfId="1" applyNumberFormat="1" applyFont="1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43" fontId="3" fillId="3" borderId="2" xfId="1" applyNumberFormat="1" applyFont="1" applyFill="1" applyBorder="1" applyAlignment="1">
      <alignment horizontal="right" vertical="top" wrapText="1"/>
    </xf>
    <xf numFmtId="43" fontId="3" fillId="0" borderId="2" xfId="1" applyFont="1" applyFill="1" applyBorder="1" applyAlignment="1">
      <alignment vertical="top" wrapText="1"/>
    </xf>
    <xf numFmtId="43" fontId="3" fillId="3" borderId="2" xfId="0" applyNumberFormat="1" applyFont="1" applyFill="1" applyBorder="1" applyAlignment="1">
      <alignment horizontal="center" vertical="top" wrapText="1"/>
    </xf>
    <xf numFmtId="43" fontId="4" fillId="4" borderId="2" xfId="0" applyNumberFormat="1" applyFont="1" applyFill="1" applyBorder="1" applyAlignment="1">
      <alignment horizontal="center" vertical="top" wrapText="1"/>
    </xf>
    <xf numFmtId="4" fontId="4" fillId="4" borderId="2" xfId="0" applyNumberFormat="1" applyFont="1" applyFill="1" applyBorder="1" applyAlignment="1">
      <alignment horizontal="center" vertical="top" wrapText="1"/>
    </xf>
    <xf numFmtId="43" fontId="4" fillId="4" borderId="2" xfId="1" applyNumberFormat="1" applyFont="1" applyFill="1" applyBorder="1" applyAlignment="1">
      <alignment horizontal="right" vertical="top" wrapText="1"/>
    </xf>
    <xf numFmtId="43" fontId="3" fillId="5" borderId="2" xfId="1" applyNumberFormat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center" vertical="top" wrapText="1"/>
    </xf>
    <xf numFmtId="43" fontId="4" fillId="0" borderId="2" xfId="0" applyNumberFormat="1" applyFont="1" applyBorder="1" applyAlignment="1">
      <alignment vertical="top" wrapText="1"/>
    </xf>
    <xf numFmtId="43" fontId="4" fillId="0" borderId="2" xfId="1" applyNumberFormat="1" applyFont="1" applyBorder="1" applyAlignment="1">
      <alignment horizontal="right" vertical="top" wrapText="1"/>
    </xf>
    <xf numFmtId="43" fontId="3" fillId="0" borderId="0" xfId="1" applyNumberFormat="1" applyFont="1" applyAlignment="1">
      <alignment horizontal="right" vertical="top" wrapText="1"/>
    </xf>
    <xf numFmtId="4" fontId="3" fillId="0" borderId="0" xfId="1" applyNumberFormat="1" applyFont="1" applyAlignment="1">
      <alignment horizontal="center" vertical="top" wrapText="1"/>
    </xf>
    <xf numFmtId="43" fontId="3" fillId="0" borderId="2" xfId="1" applyFont="1" applyBorder="1" applyAlignment="1">
      <alignment vertical="top"/>
    </xf>
    <xf numFmtId="43" fontId="3" fillId="8" borderId="2" xfId="1" applyNumberFormat="1" applyFont="1" applyFill="1" applyBorder="1" applyAlignment="1">
      <alignment horizontal="right" vertical="top" wrapText="1"/>
    </xf>
    <xf numFmtId="43" fontId="3" fillId="9" borderId="2" xfId="1" applyNumberFormat="1" applyFont="1" applyFill="1" applyBorder="1" applyAlignment="1">
      <alignment horizontal="right" vertical="top" wrapText="1"/>
    </xf>
    <xf numFmtId="43" fontId="3" fillId="8" borderId="2" xfId="1" applyNumberFormat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6">
    <tabColor theme="4" tint="0.39997558519241921"/>
  </sheetPr>
  <dimension ref="A1:M102"/>
  <sheetViews>
    <sheetView zoomScale="80" zoomScaleNormal="80" workbookViewId="0">
      <selection activeCell="F5" sqref="F5"/>
    </sheetView>
  </sheetViews>
  <sheetFormatPr defaultRowHeight="24" x14ac:dyDescent="0.2"/>
  <cols>
    <col min="1" max="1" width="8.5703125" style="42" customWidth="1"/>
    <col min="2" max="2" width="40.28515625" style="2" customWidth="1"/>
    <col min="3" max="3" width="16.7109375" style="2" customWidth="1"/>
    <col min="4" max="4" width="16.7109375" style="2" hidden="1" customWidth="1"/>
    <col min="5" max="5" width="15.7109375" style="43" customWidth="1"/>
    <col min="6" max="6" width="17.5703125" style="43" customWidth="1"/>
    <col min="7" max="7" width="16.7109375" style="43" customWidth="1"/>
    <col min="8" max="8" width="10.85546875" style="43" customWidth="1"/>
    <col min="9" max="10" width="16.7109375" style="43" customWidth="1"/>
    <col min="11" max="11" width="18" style="6" customWidth="1"/>
    <col min="12" max="12" width="16" style="2" customWidth="1"/>
    <col min="13" max="13" width="0" style="2" hidden="1" customWidth="1"/>
    <col min="14" max="16384" width="9.140625" style="2"/>
  </cols>
  <sheetData>
    <row r="1" spans="1:13" ht="27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s="6" customFormat="1" x14ac:dyDescent="0.2">
      <c r="A2" s="4" t="s">
        <v>284</v>
      </c>
      <c r="B2" s="4"/>
      <c r="C2" s="4"/>
      <c r="D2" s="4"/>
      <c r="E2" s="4"/>
      <c r="F2" s="4"/>
      <c r="G2" s="4"/>
      <c r="H2" s="4"/>
      <c r="I2" s="4"/>
      <c r="J2" s="4"/>
      <c r="K2" s="4"/>
      <c r="L2" s="5" t="s">
        <v>1</v>
      </c>
    </row>
    <row r="3" spans="1:13" s="6" customFormat="1" ht="48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8" t="s">
        <v>13</v>
      </c>
    </row>
    <row r="4" spans="1:13" s="6" customFormat="1" ht="3" customHeight="1" x14ac:dyDescent="0.2">
      <c r="A4" s="9"/>
      <c r="B4" s="10"/>
      <c r="C4" s="11"/>
      <c r="D4" s="11"/>
      <c r="E4" s="12"/>
      <c r="F4" s="12"/>
      <c r="G4" s="12"/>
      <c r="H4" s="12"/>
      <c r="I4" s="12"/>
      <c r="J4" s="12"/>
      <c r="K4" s="13"/>
      <c r="L4" s="11"/>
    </row>
    <row r="5" spans="1:13" s="6" customFormat="1" x14ac:dyDescent="0.2">
      <c r="A5" s="14"/>
      <c r="B5" s="15" t="s">
        <v>14</v>
      </c>
      <c r="C5" s="16"/>
      <c r="D5" s="16"/>
      <c r="E5" s="16"/>
      <c r="F5" s="16"/>
      <c r="G5" s="16"/>
      <c r="H5" s="16"/>
      <c r="I5" s="16"/>
      <c r="J5" s="16"/>
      <c r="K5" s="17"/>
      <c r="L5" s="18"/>
      <c r="M5" s="6" t="s">
        <v>15</v>
      </c>
    </row>
    <row r="6" spans="1:13" s="6" customFormat="1" ht="48" x14ac:dyDescent="0.2">
      <c r="A6" s="19"/>
      <c r="B6" s="20" t="s">
        <v>16</v>
      </c>
      <c r="C6" s="21"/>
      <c r="D6" s="21"/>
      <c r="E6" s="21"/>
      <c r="F6" s="21"/>
      <c r="G6" s="21"/>
      <c r="H6" s="21"/>
      <c r="I6" s="21"/>
      <c r="J6" s="21"/>
      <c r="K6" s="22"/>
      <c r="L6" s="23"/>
    </row>
    <row r="7" spans="1:13" s="6" customFormat="1" ht="72.75" customHeight="1" x14ac:dyDescent="0.2">
      <c r="A7" s="9">
        <v>1</v>
      </c>
      <c r="B7" s="24" t="s">
        <v>17</v>
      </c>
      <c r="C7" s="11">
        <v>1315900</v>
      </c>
      <c r="D7" s="11"/>
      <c r="E7" s="12"/>
      <c r="F7" s="12"/>
      <c r="G7" s="12"/>
      <c r="H7" s="25">
        <f>G7*100/C7</f>
        <v>0</v>
      </c>
      <c r="I7" s="26">
        <f>C7-G7</f>
        <v>1315900</v>
      </c>
      <c r="J7" s="12"/>
      <c r="K7" s="13" t="s">
        <v>18</v>
      </c>
      <c r="L7" s="11" t="s">
        <v>19</v>
      </c>
      <c r="M7" s="6" t="s">
        <v>20</v>
      </c>
    </row>
    <row r="8" spans="1:13" s="6" customFormat="1" ht="48.75" customHeight="1" x14ac:dyDescent="0.2">
      <c r="A8" s="19"/>
      <c r="B8" s="20" t="s">
        <v>21</v>
      </c>
      <c r="C8" s="27"/>
      <c r="D8" s="27"/>
      <c r="E8" s="28"/>
      <c r="F8" s="28"/>
      <c r="G8" s="28"/>
      <c r="H8" s="29"/>
      <c r="I8" s="30"/>
      <c r="J8" s="28"/>
      <c r="K8" s="19"/>
      <c r="L8" s="27"/>
    </row>
    <row r="9" spans="1:13" s="6" customFormat="1" ht="72" x14ac:dyDescent="0.2">
      <c r="A9" s="9">
        <v>2</v>
      </c>
      <c r="B9" s="24" t="s">
        <v>22</v>
      </c>
      <c r="C9" s="11">
        <v>3598000</v>
      </c>
      <c r="D9" s="11"/>
      <c r="E9" s="31"/>
      <c r="F9" s="12"/>
      <c r="G9" s="12"/>
      <c r="H9" s="25">
        <f>G9*100/C9</f>
        <v>0</v>
      </c>
      <c r="I9" s="26">
        <f>C9-G9</f>
        <v>3598000</v>
      </c>
      <c r="J9" s="12"/>
      <c r="K9" s="13" t="s">
        <v>24</v>
      </c>
      <c r="L9" s="32" t="s">
        <v>27</v>
      </c>
      <c r="M9" s="6" t="s">
        <v>20</v>
      </c>
    </row>
    <row r="10" spans="1:13" s="6" customFormat="1" ht="48" x14ac:dyDescent="0.2">
      <c r="A10" s="9">
        <v>3</v>
      </c>
      <c r="B10" s="24" t="s">
        <v>25</v>
      </c>
      <c r="C10" s="11">
        <v>12000000</v>
      </c>
      <c r="D10" s="11"/>
      <c r="E10" s="12"/>
      <c r="F10" s="12"/>
      <c r="G10" s="12"/>
      <c r="H10" s="25">
        <f>G10*100/C10</f>
        <v>0</v>
      </c>
      <c r="I10" s="26">
        <f>C10-G10</f>
        <v>12000000</v>
      </c>
      <c r="J10" s="12"/>
      <c r="K10" s="13" t="s">
        <v>26</v>
      </c>
      <c r="L10" s="32" t="s">
        <v>27</v>
      </c>
      <c r="M10" s="6" t="s">
        <v>20</v>
      </c>
    </row>
    <row r="11" spans="1:13" s="6" customFormat="1" ht="72" x14ac:dyDescent="0.2">
      <c r="A11" s="9">
        <v>4</v>
      </c>
      <c r="B11" s="24" t="s">
        <v>28</v>
      </c>
      <c r="C11" s="11">
        <v>2379000</v>
      </c>
      <c r="D11" s="11"/>
      <c r="E11" s="12"/>
      <c r="F11" s="12"/>
      <c r="G11" s="12"/>
      <c r="H11" s="25">
        <f>G11*100/C11</f>
        <v>0</v>
      </c>
      <c r="I11" s="26">
        <f>C11-G11</f>
        <v>2379000</v>
      </c>
      <c r="J11" s="12"/>
      <c r="K11" s="13" t="s">
        <v>29</v>
      </c>
      <c r="L11" s="32" t="s">
        <v>27</v>
      </c>
      <c r="M11" s="6" t="s">
        <v>20</v>
      </c>
    </row>
    <row r="12" spans="1:13" s="6" customFormat="1" ht="72" x14ac:dyDescent="0.2">
      <c r="A12" s="9">
        <v>5</v>
      </c>
      <c r="B12" s="24" t="s">
        <v>30</v>
      </c>
      <c r="C12" s="11">
        <v>7200000</v>
      </c>
      <c r="D12" s="11"/>
      <c r="E12" s="12"/>
      <c r="F12" s="12"/>
      <c r="G12" s="12"/>
      <c r="H12" s="25">
        <f>G12*100/C12</f>
        <v>0</v>
      </c>
      <c r="I12" s="26">
        <f>C12-G12</f>
        <v>7200000</v>
      </c>
      <c r="J12" s="12"/>
      <c r="K12" s="13" t="s">
        <v>31</v>
      </c>
      <c r="L12" s="32" t="s">
        <v>27</v>
      </c>
      <c r="M12" s="6" t="s">
        <v>20</v>
      </c>
    </row>
    <row r="13" spans="1:13" s="6" customFormat="1" ht="48" x14ac:dyDescent="0.2">
      <c r="A13" s="9">
        <v>6</v>
      </c>
      <c r="B13" s="24" t="s">
        <v>32</v>
      </c>
      <c r="C13" s="11">
        <v>1900000</v>
      </c>
      <c r="D13" s="11"/>
      <c r="E13" s="12"/>
      <c r="F13" s="12"/>
      <c r="G13" s="12"/>
      <c r="H13" s="25">
        <f>G13*100/C13</f>
        <v>0</v>
      </c>
      <c r="I13" s="26">
        <f>C13-G13</f>
        <v>1900000</v>
      </c>
      <c r="J13" s="12"/>
      <c r="K13" s="13" t="s">
        <v>26</v>
      </c>
      <c r="L13" s="32" t="s">
        <v>27</v>
      </c>
      <c r="M13" s="6" t="s">
        <v>20</v>
      </c>
    </row>
    <row r="14" spans="1:13" s="6" customFormat="1" ht="27" customHeight="1" x14ac:dyDescent="0.2">
      <c r="A14" s="19"/>
      <c r="B14" s="20" t="s">
        <v>34</v>
      </c>
      <c r="C14" s="27"/>
      <c r="D14" s="27"/>
      <c r="E14" s="28"/>
      <c r="F14" s="28"/>
      <c r="G14" s="28"/>
      <c r="H14" s="29"/>
      <c r="I14" s="30"/>
      <c r="J14" s="28"/>
      <c r="K14" s="19"/>
      <c r="L14" s="27"/>
    </row>
    <row r="15" spans="1:13" s="6" customFormat="1" ht="48" x14ac:dyDescent="0.2">
      <c r="A15" s="9"/>
      <c r="B15" s="24" t="s">
        <v>35</v>
      </c>
      <c r="C15" s="11">
        <v>10000000</v>
      </c>
      <c r="D15" s="11"/>
      <c r="E15" s="12"/>
      <c r="F15" s="12"/>
      <c r="G15" s="51"/>
      <c r="H15" s="25">
        <f>G15*100/C15</f>
        <v>0</v>
      </c>
      <c r="I15" s="26">
        <f>C15-G15</f>
        <v>10000000</v>
      </c>
      <c r="J15" s="12"/>
      <c r="K15" s="13" t="s">
        <v>36</v>
      </c>
      <c r="L15" s="11"/>
      <c r="M15" s="6" t="s">
        <v>20</v>
      </c>
    </row>
    <row r="16" spans="1:13" s="6" customFormat="1" ht="47.25" customHeight="1" x14ac:dyDescent="0.2">
      <c r="A16" s="34"/>
      <c r="B16" s="35" t="s">
        <v>37</v>
      </c>
      <c r="C16" s="36"/>
      <c r="D16" s="36"/>
      <c r="E16" s="36"/>
      <c r="F16" s="36"/>
      <c r="G16" s="36"/>
      <c r="H16" s="36"/>
      <c r="I16" s="36"/>
      <c r="J16" s="36"/>
      <c r="K16" s="37"/>
      <c r="L16" s="38"/>
      <c r="M16" s="6" t="s">
        <v>15</v>
      </c>
    </row>
    <row r="17" spans="1:13" s="6" customFormat="1" ht="48" x14ac:dyDescent="0.2">
      <c r="A17" s="19"/>
      <c r="B17" s="20" t="s">
        <v>38</v>
      </c>
      <c r="C17" s="21"/>
      <c r="D17" s="21"/>
      <c r="E17" s="21"/>
      <c r="F17" s="21"/>
      <c r="G17" s="21"/>
      <c r="H17" s="21"/>
      <c r="I17" s="21"/>
      <c r="J17" s="21"/>
      <c r="K17" s="22"/>
      <c r="L17" s="23"/>
    </row>
    <row r="18" spans="1:13" s="6" customFormat="1" ht="75" customHeight="1" x14ac:dyDescent="0.2">
      <c r="A18" s="9">
        <v>7</v>
      </c>
      <c r="B18" s="24" t="s">
        <v>39</v>
      </c>
      <c r="C18" s="11">
        <v>9930000</v>
      </c>
      <c r="D18" s="11"/>
      <c r="E18" s="12"/>
      <c r="F18" s="12"/>
      <c r="G18" s="31"/>
      <c r="H18" s="25">
        <f>G18*100/C18</f>
        <v>0</v>
      </c>
      <c r="I18" s="26">
        <f>C18-G18</f>
        <v>9930000</v>
      </c>
      <c r="J18" s="12"/>
      <c r="K18" s="13" t="s">
        <v>40</v>
      </c>
      <c r="L18" s="11" t="s">
        <v>33</v>
      </c>
      <c r="M18" s="6" t="s">
        <v>20</v>
      </c>
    </row>
    <row r="19" spans="1:13" s="6" customFormat="1" ht="48" x14ac:dyDescent="0.2">
      <c r="A19" s="9">
        <v>8</v>
      </c>
      <c r="B19" s="24" t="s">
        <v>41</v>
      </c>
      <c r="C19" s="11">
        <v>10000000</v>
      </c>
      <c r="D19" s="11"/>
      <c r="E19" s="12"/>
      <c r="F19" s="12"/>
      <c r="G19" s="12"/>
      <c r="H19" s="25">
        <f>G19*100/C19</f>
        <v>0</v>
      </c>
      <c r="I19" s="26">
        <f t="shared" ref="I19:I27" si="0">C19-G19</f>
        <v>10000000</v>
      </c>
      <c r="J19" s="12"/>
      <c r="K19" s="13" t="s">
        <v>40</v>
      </c>
      <c r="L19" s="11" t="s">
        <v>33</v>
      </c>
      <c r="M19" s="6" t="s">
        <v>20</v>
      </c>
    </row>
    <row r="20" spans="1:13" s="6" customFormat="1" ht="72" x14ac:dyDescent="0.2">
      <c r="A20" s="9">
        <v>9</v>
      </c>
      <c r="B20" s="24" t="s">
        <v>42</v>
      </c>
      <c r="C20" s="11">
        <v>1415500</v>
      </c>
      <c r="D20" s="11"/>
      <c r="E20" s="12"/>
      <c r="F20" s="12"/>
      <c r="G20" s="51"/>
      <c r="H20" s="25">
        <f>G20*100/C20</f>
        <v>0</v>
      </c>
      <c r="I20" s="26">
        <f t="shared" si="0"/>
        <v>1415500</v>
      </c>
      <c r="J20" s="12"/>
      <c r="K20" s="13" t="s">
        <v>40</v>
      </c>
      <c r="L20" s="11" t="s">
        <v>19</v>
      </c>
      <c r="M20" s="6" t="s">
        <v>20</v>
      </c>
    </row>
    <row r="21" spans="1:13" s="6" customFormat="1" x14ac:dyDescent="0.2">
      <c r="A21" s="9">
        <v>10</v>
      </c>
      <c r="B21" s="24" t="s">
        <v>43</v>
      </c>
      <c r="C21" s="11">
        <v>9750000</v>
      </c>
      <c r="D21" s="11"/>
      <c r="E21" s="12"/>
      <c r="F21" s="12"/>
      <c r="G21" s="12"/>
      <c r="H21" s="25">
        <f>G21*100/C21</f>
        <v>0</v>
      </c>
      <c r="I21" s="26">
        <f t="shared" si="0"/>
        <v>9750000</v>
      </c>
      <c r="J21" s="12"/>
      <c r="K21" s="13" t="s">
        <v>40</v>
      </c>
      <c r="L21" s="11" t="s">
        <v>33</v>
      </c>
      <c r="M21" s="6" t="s">
        <v>20</v>
      </c>
    </row>
    <row r="22" spans="1:13" s="6" customFormat="1" x14ac:dyDescent="0.2">
      <c r="A22" s="19"/>
      <c r="B22" s="20" t="s">
        <v>44</v>
      </c>
      <c r="C22" s="27"/>
      <c r="D22" s="27"/>
      <c r="E22" s="28"/>
      <c r="F22" s="28"/>
      <c r="G22" s="28"/>
      <c r="H22" s="29"/>
      <c r="I22" s="30"/>
      <c r="J22" s="28"/>
      <c r="K22" s="19"/>
      <c r="L22" s="27"/>
    </row>
    <row r="23" spans="1:13" s="6" customFormat="1" ht="48" x14ac:dyDescent="0.2">
      <c r="A23" s="9">
        <v>11</v>
      </c>
      <c r="B23" s="24" t="s">
        <v>45</v>
      </c>
      <c r="C23" s="11">
        <v>23000000</v>
      </c>
      <c r="D23" s="11"/>
      <c r="E23" s="12"/>
      <c r="F23" s="12"/>
      <c r="G23" s="12"/>
      <c r="H23" s="25">
        <f>G23*100/C23</f>
        <v>0</v>
      </c>
      <c r="I23" s="26">
        <f t="shared" si="0"/>
        <v>23000000</v>
      </c>
      <c r="J23" s="12"/>
      <c r="K23" s="13" t="s">
        <v>46</v>
      </c>
      <c r="L23" s="32" t="s">
        <v>27</v>
      </c>
      <c r="M23" s="6" t="s">
        <v>20</v>
      </c>
    </row>
    <row r="24" spans="1:13" s="6" customFormat="1" ht="72" x14ac:dyDescent="0.2">
      <c r="A24" s="9">
        <v>12</v>
      </c>
      <c r="B24" s="24" t="s">
        <v>47</v>
      </c>
      <c r="C24" s="11">
        <v>1347000</v>
      </c>
      <c r="D24" s="11"/>
      <c r="E24" s="31">
        <v>1098000</v>
      </c>
      <c r="F24" s="12" t="s">
        <v>48</v>
      </c>
      <c r="G24" s="12"/>
      <c r="H24" s="25">
        <f>G24*100/C24</f>
        <v>0</v>
      </c>
      <c r="I24" s="26">
        <f t="shared" si="0"/>
        <v>1347000</v>
      </c>
      <c r="J24" s="12"/>
      <c r="K24" s="13" t="s">
        <v>24</v>
      </c>
      <c r="L24" s="32" t="s">
        <v>27</v>
      </c>
      <c r="M24" s="6" t="s">
        <v>20</v>
      </c>
    </row>
    <row r="25" spans="1:13" s="6" customFormat="1" ht="44.25" customHeight="1" x14ac:dyDescent="0.2">
      <c r="A25" s="9">
        <v>13</v>
      </c>
      <c r="B25" s="24" t="s">
        <v>49</v>
      </c>
      <c r="C25" s="11">
        <v>20000000</v>
      </c>
      <c r="D25" s="11"/>
      <c r="E25" s="12"/>
      <c r="F25" s="12"/>
      <c r="G25" s="12"/>
      <c r="H25" s="25">
        <f>G25*100/C25</f>
        <v>0</v>
      </c>
      <c r="I25" s="26">
        <f t="shared" si="0"/>
        <v>20000000</v>
      </c>
      <c r="J25" s="12"/>
      <c r="K25" s="13" t="s">
        <v>46</v>
      </c>
      <c r="L25" s="32" t="s">
        <v>27</v>
      </c>
      <c r="M25" s="6" t="s">
        <v>20</v>
      </c>
    </row>
    <row r="26" spans="1:13" s="6" customFormat="1" ht="48" x14ac:dyDescent="0.2">
      <c r="A26" s="19"/>
      <c r="B26" s="20" t="s">
        <v>50</v>
      </c>
      <c r="C26" s="27"/>
      <c r="D26" s="27"/>
      <c r="E26" s="28"/>
      <c r="F26" s="28"/>
      <c r="G26" s="28"/>
      <c r="H26" s="29"/>
      <c r="I26" s="30"/>
      <c r="J26" s="28"/>
      <c r="K26" s="19"/>
      <c r="L26" s="27"/>
    </row>
    <row r="27" spans="1:13" s="6" customFormat="1" ht="72" x14ac:dyDescent="0.2">
      <c r="A27" s="9">
        <v>14</v>
      </c>
      <c r="B27" s="24" t="s">
        <v>51</v>
      </c>
      <c r="C27" s="11">
        <v>5000000</v>
      </c>
      <c r="D27" s="11"/>
      <c r="E27" s="12"/>
      <c r="F27" s="12"/>
      <c r="G27" s="12"/>
      <c r="H27" s="25">
        <f>G27*100/C27</f>
        <v>0</v>
      </c>
      <c r="I27" s="26">
        <f t="shared" si="0"/>
        <v>5000000</v>
      </c>
      <c r="J27" s="12"/>
      <c r="K27" s="13" t="s">
        <v>26</v>
      </c>
      <c r="L27" s="32" t="s">
        <v>27</v>
      </c>
      <c r="M27" s="6" t="s">
        <v>20</v>
      </c>
    </row>
    <row r="28" spans="1:13" s="6" customFormat="1" ht="48" x14ac:dyDescent="0.2">
      <c r="A28" s="14"/>
      <c r="B28" s="15" t="s">
        <v>52</v>
      </c>
      <c r="C28" s="16"/>
      <c r="D28" s="16"/>
      <c r="E28" s="16"/>
      <c r="F28" s="16"/>
      <c r="G28" s="16"/>
      <c r="H28" s="16"/>
      <c r="I28" s="16"/>
      <c r="J28" s="16"/>
      <c r="K28" s="17"/>
      <c r="L28" s="18"/>
      <c r="M28" s="6" t="s">
        <v>15</v>
      </c>
    </row>
    <row r="29" spans="1:13" s="6" customFormat="1" ht="48" x14ac:dyDescent="0.2">
      <c r="A29" s="19"/>
      <c r="B29" s="20" t="s">
        <v>53</v>
      </c>
      <c r="C29" s="21"/>
      <c r="D29" s="21"/>
      <c r="E29" s="21"/>
      <c r="F29" s="21"/>
      <c r="G29" s="21"/>
      <c r="H29" s="21"/>
      <c r="I29" s="21"/>
      <c r="J29" s="21"/>
      <c r="K29" s="22"/>
      <c r="L29" s="23"/>
    </row>
    <row r="30" spans="1:13" s="6" customFormat="1" ht="48" x14ac:dyDescent="0.2">
      <c r="A30" s="9">
        <v>15</v>
      </c>
      <c r="B30" s="24" t="s">
        <v>54</v>
      </c>
      <c r="C30" s="11">
        <v>9900000</v>
      </c>
      <c r="D30" s="11"/>
      <c r="E30" s="12"/>
      <c r="F30" s="12"/>
      <c r="G30" s="12"/>
      <c r="H30" s="25">
        <f>G30*100/C30</f>
        <v>0</v>
      </c>
      <c r="I30" s="26">
        <f>C30-G30</f>
        <v>9900000</v>
      </c>
      <c r="J30" s="12"/>
      <c r="K30" s="13" t="s">
        <v>55</v>
      </c>
      <c r="L30" s="32" t="s">
        <v>27</v>
      </c>
      <c r="M30" s="6" t="s">
        <v>20</v>
      </c>
    </row>
    <row r="31" spans="1:13" s="6" customFormat="1" ht="53.25" customHeight="1" x14ac:dyDescent="0.2">
      <c r="A31" s="9">
        <v>16</v>
      </c>
      <c r="B31" s="24" t="s">
        <v>56</v>
      </c>
      <c r="C31" s="11">
        <v>9950000</v>
      </c>
      <c r="D31" s="11"/>
      <c r="E31" s="12"/>
      <c r="F31" s="12"/>
      <c r="G31" s="12"/>
      <c r="H31" s="25">
        <f>G31*100/C31</f>
        <v>0</v>
      </c>
      <c r="I31" s="26">
        <f>C31-G31</f>
        <v>9950000</v>
      </c>
      <c r="J31" s="12"/>
      <c r="K31" s="13" t="s">
        <v>55</v>
      </c>
      <c r="L31" s="32" t="s">
        <v>27</v>
      </c>
    </row>
    <row r="32" spans="1:13" s="6" customFormat="1" ht="48" x14ac:dyDescent="0.2">
      <c r="A32" s="9">
        <v>17</v>
      </c>
      <c r="B32" s="24" t="s">
        <v>57</v>
      </c>
      <c r="C32" s="11">
        <v>9900000</v>
      </c>
      <c r="D32" s="11"/>
      <c r="E32" s="12"/>
      <c r="F32" s="12"/>
      <c r="G32" s="12"/>
      <c r="H32" s="25">
        <f>G32*100/C32</f>
        <v>0</v>
      </c>
      <c r="I32" s="26">
        <f>C32-G32</f>
        <v>9900000</v>
      </c>
      <c r="J32" s="12"/>
      <c r="K32" s="13" t="s">
        <v>55</v>
      </c>
      <c r="L32" s="32" t="s">
        <v>27</v>
      </c>
    </row>
    <row r="33" spans="1:13" s="6" customFormat="1" ht="48" x14ac:dyDescent="0.2">
      <c r="A33" s="9">
        <v>18</v>
      </c>
      <c r="B33" s="24" t="s">
        <v>58</v>
      </c>
      <c r="C33" s="11">
        <v>5956000</v>
      </c>
      <c r="D33" s="11"/>
      <c r="E33" s="12"/>
      <c r="F33" s="12"/>
      <c r="G33" s="12"/>
      <c r="H33" s="25">
        <f>G33*100/C33</f>
        <v>0</v>
      </c>
      <c r="I33" s="26">
        <f>C33-G33</f>
        <v>5956000</v>
      </c>
      <c r="J33" s="12"/>
      <c r="K33" s="13" t="s">
        <v>55</v>
      </c>
      <c r="L33" s="32" t="s">
        <v>27</v>
      </c>
    </row>
    <row r="34" spans="1:13" s="6" customFormat="1" ht="48" x14ac:dyDescent="0.2">
      <c r="A34" s="19"/>
      <c r="B34" s="20" t="s">
        <v>59</v>
      </c>
      <c r="C34" s="27"/>
      <c r="D34" s="27"/>
      <c r="E34" s="28"/>
      <c r="F34" s="28"/>
      <c r="G34" s="28"/>
      <c r="H34" s="29"/>
      <c r="I34" s="30"/>
      <c r="J34" s="28"/>
      <c r="K34" s="19"/>
      <c r="L34" s="27"/>
    </row>
    <row r="35" spans="1:13" s="6" customFormat="1" ht="120" x14ac:dyDescent="0.2">
      <c r="A35" s="9">
        <v>19</v>
      </c>
      <c r="B35" s="24" t="s">
        <v>60</v>
      </c>
      <c r="C35" s="11">
        <v>11500000</v>
      </c>
      <c r="D35" s="11"/>
      <c r="E35" s="12"/>
      <c r="F35" s="12"/>
      <c r="G35" s="12"/>
      <c r="H35" s="25">
        <f t="shared" ref="H35:H84" si="1">G35*100/C35</f>
        <v>0</v>
      </c>
      <c r="I35" s="26">
        <f t="shared" ref="I35:I84" si="2">C35-G35</f>
        <v>11500000</v>
      </c>
      <c r="J35" s="12"/>
      <c r="K35" s="13" t="s">
        <v>61</v>
      </c>
      <c r="L35" s="32" t="s">
        <v>27</v>
      </c>
      <c r="M35" s="6" t="s">
        <v>20</v>
      </c>
    </row>
    <row r="36" spans="1:13" s="6" customFormat="1" ht="72" x14ac:dyDescent="0.2">
      <c r="A36" s="9">
        <v>20</v>
      </c>
      <c r="B36" s="24" t="s">
        <v>62</v>
      </c>
      <c r="C36" s="11">
        <v>8290000</v>
      </c>
      <c r="D36" s="11"/>
      <c r="E36" s="12"/>
      <c r="F36" s="12"/>
      <c r="G36" s="12"/>
      <c r="H36" s="25">
        <f t="shared" si="1"/>
        <v>0</v>
      </c>
      <c r="I36" s="26">
        <f t="shared" si="2"/>
        <v>8290000</v>
      </c>
      <c r="J36" s="12"/>
      <c r="K36" s="13" t="s">
        <v>61</v>
      </c>
      <c r="L36" s="32" t="s">
        <v>27</v>
      </c>
      <c r="M36" s="6" t="s">
        <v>20</v>
      </c>
    </row>
    <row r="37" spans="1:13" s="6" customFormat="1" ht="96" x14ac:dyDescent="0.2">
      <c r="A37" s="9">
        <v>21</v>
      </c>
      <c r="B37" s="24" t="s">
        <v>63</v>
      </c>
      <c r="C37" s="11">
        <v>2400000</v>
      </c>
      <c r="D37" s="11"/>
      <c r="E37" s="12"/>
      <c r="F37" s="12"/>
      <c r="G37" s="12"/>
      <c r="H37" s="25">
        <f t="shared" si="1"/>
        <v>0</v>
      </c>
      <c r="I37" s="26">
        <f t="shared" si="2"/>
        <v>2400000</v>
      </c>
      <c r="J37" s="12"/>
      <c r="K37" s="13" t="s">
        <v>61</v>
      </c>
      <c r="L37" s="32" t="s">
        <v>27</v>
      </c>
      <c r="M37" s="6" t="s">
        <v>20</v>
      </c>
    </row>
    <row r="38" spans="1:13" s="6" customFormat="1" ht="96" x14ac:dyDescent="0.2">
      <c r="A38" s="9">
        <v>22</v>
      </c>
      <c r="B38" s="24" t="s">
        <v>64</v>
      </c>
      <c r="C38" s="11">
        <v>8886000</v>
      </c>
      <c r="D38" s="11"/>
      <c r="E38" s="12"/>
      <c r="F38" s="12"/>
      <c r="G38" s="12"/>
      <c r="H38" s="25">
        <f t="shared" si="1"/>
        <v>0</v>
      </c>
      <c r="I38" s="26">
        <f t="shared" si="2"/>
        <v>8886000</v>
      </c>
      <c r="J38" s="12"/>
      <c r="K38" s="13" t="s">
        <v>65</v>
      </c>
      <c r="L38" s="32" t="s">
        <v>27</v>
      </c>
      <c r="M38" s="6" t="s">
        <v>20</v>
      </c>
    </row>
    <row r="39" spans="1:13" s="6" customFormat="1" ht="96" x14ac:dyDescent="0.2">
      <c r="A39" s="9">
        <v>23</v>
      </c>
      <c r="B39" s="24" t="s">
        <v>67</v>
      </c>
      <c r="C39" s="11">
        <v>5751000</v>
      </c>
      <c r="D39" s="11"/>
      <c r="E39" s="12"/>
      <c r="F39" s="12"/>
      <c r="G39" s="12"/>
      <c r="H39" s="25">
        <f t="shared" si="1"/>
        <v>0</v>
      </c>
      <c r="I39" s="26">
        <f t="shared" si="2"/>
        <v>5751000</v>
      </c>
      <c r="J39" s="12"/>
      <c r="K39" s="13" t="s">
        <v>65</v>
      </c>
      <c r="L39" s="32" t="s">
        <v>27</v>
      </c>
      <c r="M39" s="6" t="s">
        <v>20</v>
      </c>
    </row>
    <row r="40" spans="1:13" s="6" customFormat="1" ht="72" x14ac:dyDescent="0.2">
      <c r="A40" s="9">
        <v>24</v>
      </c>
      <c r="B40" s="24" t="s">
        <v>69</v>
      </c>
      <c r="C40" s="11">
        <v>4091000</v>
      </c>
      <c r="D40" s="11"/>
      <c r="E40" s="12"/>
      <c r="F40" s="12"/>
      <c r="G40" s="12"/>
      <c r="H40" s="25">
        <f t="shared" si="1"/>
        <v>0</v>
      </c>
      <c r="I40" s="26">
        <f t="shared" si="2"/>
        <v>4091000</v>
      </c>
      <c r="J40" s="12"/>
      <c r="K40" s="13" t="s">
        <v>65</v>
      </c>
      <c r="L40" s="32" t="s">
        <v>27</v>
      </c>
      <c r="M40" s="6" t="s">
        <v>20</v>
      </c>
    </row>
    <row r="41" spans="1:13" s="6" customFormat="1" ht="96" x14ac:dyDescent="0.2">
      <c r="A41" s="9">
        <v>25</v>
      </c>
      <c r="B41" s="24" t="s">
        <v>71</v>
      </c>
      <c r="C41" s="11">
        <v>3400000</v>
      </c>
      <c r="D41" s="11"/>
      <c r="E41" s="12"/>
      <c r="F41" s="12"/>
      <c r="G41" s="12"/>
      <c r="H41" s="25">
        <f t="shared" si="1"/>
        <v>0</v>
      </c>
      <c r="I41" s="26">
        <f t="shared" si="2"/>
        <v>3400000</v>
      </c>
      <c r="J41" s="12"/>
      <c r="K41" s="13" t="s">
        <v>65</v>
      </c>
      <c r="L41" s="32" t="s">
        <v>27</v>
      </c>
      <c r="M41" s="6" t="s">
        <v>20</v>
      </c>
    </row>
    <row r="42" spans="1:13" s="6" customFormat="1" ht="72" x14ac:dyDescent="0.2">
      <c r="A42" s="9">
        <v>26</v>
      </c>
      <c r="B42" s="24" t="s">
        <v>72</v>
      </c>
      <c r="C42" s="11">
        <v>8400000</v>
      </c>
      <c r="D42" s="11"/>
      <c r="E42" s="12"/>
      <c r="F42" s="12"/>
      <c r="G42" s="12"/>
      <c r="H42" s="25">
        <f t="shared" si="1"/>
        <v>0</v>
      </c>
      <c r="I42" s="26">
        <f t="shared" si="2"/>
        <v>8400000</v>
      </c>
      <c r="J42" s="12"/>
      <c r="K42" s="13" t="s">
        <v>31</v>
      </c>
      <c r="L42" s="32" t="s">
        <v>27</v>
      </c>
      <c r="M42" s="6" t="s">
        <v>20</v>
      </c>
    </row>
    <row r="43" spans="1:13" s="6" customFormat="1" ht="72" x14ac:dyDescent="0.2">
      <c r="A43" s="9">
        <v>27</v>
      </c>
      <c r="B43" s="24" t="s">
        <v>74</v>
      </c>
      <c r="C43" s="11">
        <v>5980000</v>
      </c>
      <c r="D43" s="11"/>
      <c r="E43" s="12"/>
      <c r="F43" s="12"/>
      <c r="G43" s="12"/>
      <c r="H43" s="25">
        <f t="shared" si="1"/>
        <v>0</v>
      </c>
      <c r="I43" s="26">
        <f t="shared" si="2"/>
        <v>5980000</v>
      </c>
      <c r="J43" s="12"/>
      <c r="K43" s="13" t="s">
        <v>31</v>
      </c>
      <c r="L43" s="32" t="s">
        <v>27</v>
      </c>
      <c r="M43" s="6" t="s">
        <v>20</v>
      </c>
    </row>
    <row r="44" spans="1:13" s="6" customFormat="1" ht="72" x14ac:dyDescent="0.2">
      <c r="A44" s="9">
        <v>28</v>
      </c>
      <c r="B44" s="24" t="s">
        <v>75</v>
      </c>
      <c r="C44" s="11">
        <v>5000000</v>
      </c>
      <c r="D44" s="11"/>
      <c r="E44" s="12"/>
      <c r="F44" s="12"/>
      <c r="G44" s="12"/>
      <c r="H44" s="25">
        <f t="shared" si="1"/>
        <v>0</v>
      </c>
      <c r="I44" s="26">
        <f t="shared" si="2"/>
        <v>5000000</v>
      </c>
      <c r="J44" s="12"/>
      <c r="K44" s="13" t="s">
        <v>31</v>
      </c>
      <c r="L44" s="32" t="s">
        <v>27</v>
      </c>
      <c r="M44" s="6" t="s">
        <v>20</v>
      </c>
    </row>
    <row r="45" spans="1:13" s="6" customFormat="1" ht="72" x14ac:dyDescent="0.2">
      <c r="A45" s="9">
        <v>29</v>
      </c>
      <c r="B45" s="24" t="s">
        <v>76</v>
      </c>
      <c r="C45" s="11">
        <v>1999800</v>
      </c>
      <c r="D45" s="11"/>
      <c r="E45" s="12"/>
      <c r="F45" s="12"/>
      <c r="G45" s="12"/>
      <c r="H45" s="25">
        <f t="shared" si="1"/>
        <v>0</v>
      </c>
      <c r="I45" s="26">
        <f t="shared" si="2"/>
        <v>1999800</v>
      </c>
      <c r="J45" s="12"/>
      <c r="K45" s="13" t="s">
        <v>31</v>
      </c>
      <c r="L45" s="32" t="s">
        <v>27</v>
      </c>
      <c r="M45" s="6" t="s">
        <v>20</v>
      </c>
    </row>
    <row r="46" spans="1:13" s="6" customFormat="1" ht="72" x14ac:dyDescent="0.2">
      <c r="A46" s="9">
        <v>30</v>
      </c>
      <c r="B46" s="24" t="s">
        <v>77</v>
      </c>
      <c r="C46" s="11">
        <v>1984800</v>
      </c>
      <c r="D46" s="11"/>
      <c r="E46" s="12"/>
      <c r="F46" s="12"/>
      <c r="G46" s="12"/>
      <c r="H46" s="25">
        <f t="shared" si="1"/>
        <v>0</v>
      </c>
      <c r="I46" s="26">
        <f t="shared" si="2"/>
        <v>1984800</v>
      </c>
      <c r="J46" s="12"/>
      <c r="K46" s="13" t="s">
        <v>31</v>
      </c>
      <c r="L46" s="32" t="s">
        <v>27</v>
      </c>
      <c r="M46" s="6" t="s">
        <v>20</v>
      </c>
    </row>
    <row r="47" spans="1:13" s="6" customFormat="1" ht="72" x14ac:dyDescent="0.2">
      <c r="A47" s="9">
        <v>31</v>
      </c>
      <c r="B47" s="24" t="s">
        <v>78</v>
      </c>
      <c r="C47" s="11">
        <v>1992000</v>
      </c>
      <c r="D47" s="11"/>
      <c r="E47" s="12"/>
      <c r="F47" s="12"/>
      <c r="G47" s="12"/>
      <c r="H47" s="25">
        <f t="shared" si="1"/>
        <v>0</v>
      </c>
      <c r="I47" s="26">
        <f t="shared" si="2"/>
        <v>1992000</v>
      </c>
      <c r="J47" s="12"/>
      <c r="K47" s="13" t="s">
        <v>79</v>
      </c>
      <c r="L47" s="32" t="s">
        <v>27</v>
      </c>
      <c r="M47" s="6" t="s">
        <v>20</v>
      </c>
    </row>
    <row r="48" spans="1:13" s="6" customFormat="1" ht="72" x14ac:dyDescent="0.2">
      <c r="A48" s="9">
        <v>32</v>
      </c>
      <c r="B48" s="24" t="s">
        <v>80</v>
      </c>
      <c r="C48" s="11">
        <v>1965000</v>
      </c>
      <c r="D48" s="11"/>
      <c r="E48" s="12"/>
      <c r="F48" s="12"/>
      <c r="G48" s="12"/>
      <c r="H48" s="25">
        <f t="shared" si="1"/>
        <v>0</v>
      </c>
      <c r="I48" s="26">
        <f t="shared" si="2"/>
        <v>1965000</v>
      </c>
      <c r="J48" s="12"/>
      <c r="K48" s="13" t="s">
        <v>79</v>
      </c>
      <c r="L48" s="32" t="s">
        <v>27</v>
      </c>
      <c r="M48" s="6" t="s">
        <v>20</v>
      </c>
    </row>
    <row r="49" spans="1:13" s="6" customFormat="1" ht="72" x14ac:dyDescent="0.2">
      <c r="A49" s="9">
        <v>33</v>
      </c>
      <c r="B49" s="24" t="s">
        <v>81</v>
      </c>
      <c r="C49" s="11">
        <v>1262000</v>
      </c>
      <c r="D49" s="11"/>
      <c r="E49" s="12"/>
      <c r="F49" s="12"/>
      <c r="G49" s="12"/>
      <c r="H49" s="25">
        <f t="shared" si="1"/>
        <v>0</v>
      </c>
      <c r="I49" s="26">
        <f t="shared" si="2"/>
        <v>1262000</v>
      </c>
      <c r="J49" s="12"/>
      <c r="K49" s="13" t="s">
        <v>79</v>
      </c>
      <c r="L49" s="32" t="s">
        <v>27</v>
      </c>
      <c r="M49" s="6" t="s">
        <v>20</v>
      </c>
    </row>
    <row r="50" spans="1:13" s="6" customFormat="1" ht="72" x14ac:dyDescent="0.2">
      <c r="A50" s="9">
        <v>34</v>
      </c>
      <c r="B50" s="24" t="s">
        <v>82</v>
      </c>
      <c r="C50" s="11">
        <v>14186000</v>
      </c>
      <c r="D50" s="11"/>
      <c r="E50" s="12"/>
      <c r="F50" s="12"/>
      <c r="G50" s="12"/>
      <c r="H50" s="25">
        <f t="shared" si="1"/>
        <v>0</v>
      </c>
      <c r="I50" s="26">
        <f t="shared" si="2"/>
        <v>14186000</v>
      </c>
      <c r="J50" s="12"/>
      <c r="K50" s="13" t="s">
        <v>83</v>
      </c>
      <c r="L50" s="32" t="s">
        <v>27</v>
      </c>
      <c r="M50" s="6" t="s">
        <v>20</v>
      </c>
    </row>
    <row r="51" spans="1:13" s="6" customFormat="1" ht="72" x14ac:dyDescent="0.2">
      <c r="A51" s="9">
        <v>35</v>
      </c>
      <c r="B51" s="24" t="s">
        <v>84</v>
      </c>
      <c r="C51" s="11">
        <v>6964000</v>
      </c>
      <c r="D51" s="11"/>
      <c r="E51" s="12"/>
      <c r="F51" s="12"/>
      <c r="G51" s="12"/>
      <c r="H51" s="25">
        <f t="shared" si="1"/>
        <v>0</v>
      </c>
      <c r="I51" s="26">
        <f t="shared" si="2"/>
        <v>6964000</v>
      </c>
      <c r="J51" s="12"/>
      <c r="K51" s="13" t="s">
        <v>83</v>
      </c>
      <c r="L51" s="32" t="s">
        <v>27</v>
      </c>
      <c r="M51" s="6" t="s">
        <v>20</v>
      </c>
    </row>
    <row r="52" spans="1:13" s="6" customFormat="1" ht="72" x14ac:dyDescent="0.2">
      <c r="A52" s="9">
        <v>36</v>
      </c>
      <c r="B52" s="24" t="s">
        <v>85</v>
      </c>
      <c r="C52" s="11">
        <v>4504000</v>
      </c>
      <c r="D52" s="11"/>
      <c r="E52" s="12"/>
      <c r="F52" s="12"/>
      <c r="G52" s="12"/>
      <c r="H52" s="25">
        <f t="shared" si="1"/>
        <v>0</v>
      </c>
      <c r="I52" s="26">
        <f t="shared" si="2"/>
        <v>4504000</v>
      </c>
      <c r="J52" s="12"/>
      <c r="K52" s="13" t="s">
        <v>83</v>
      </c>
      <c r="L52" s="32" t="s">
        <v>27</v>
      </c>
      <c r="M52" s="6" t="s">
        <v>20</v>
      </c>
    </row>
    <row r="53" spans="1:13" s="6" customFormat="1" ht="72" x14ac:dyDescent="0.2">
      <c r="A53" s="9">
        <v>37</v>
      </c>
      <c r="B53" s="24" t="s">
        <v>86</v>
      </c>
      <c r="C53" s="11">
        <v>8749000</v>
      </c>
      <c r="D53" s="11"/>
      <c r="E53" s="12"/>
      <c r="F53" s="12"/>
      <c r="G53" s="12"/>
      <c r="H53" s="25">
        <f t="shared" si="1"/>
        <v>0</v>
      </c>
      <c r="I53" s="26">
        <f t="shared" si="2"/>
        <v>8749000</v>
      </c>
      <c r="J53" s="12"/>
      <c r="K53" s="13" t="s">
        <v>24</v>
      </c>
      <c r="L53" s="32" t="s">
        <v>27</v>
      </c>
      <c r="M53" s="6" t="s">
        <v>20</v>
      </c>
    </row>
    <row r="54" spans="1:13" s="6" customFormat="1" ht="72" x14ac:dyDescent="0.2">
      <c r="A54" s="9">
        <v>38</v>
      </c>
      <c r="B54" s="24" t="s">
        <v>87</v>
      </c>
      <c r="C54" s="11">
        <v>3080000</v>
      </c>
      <c r="D54" s="11"/>
      <c r="E54" s="12"/>
      <c r="F54" s="12"/>
      <c r="G54" s="12"/>
      <c r="H54" s="25">
        <f t="shared" si="1"/>
        <v>0</v>
      </c>
      <c r="I54" s="26">
        <f t="shared" si="2"/>
        <v>3080000</v>
      </c>
      <c r="J54" s="12"/>
      <c r="K54" s="13" t="s">
        <v>24</v>
      </c>
      <c r="L54" s="32" t="s">
        <v>27</v>
      </c>
      <c r="M54" s="6" t="s">
        <v>20</v>
      </c>
    </row>
    <row r="55" spans="1:13" s="6" customFormat="1" ht="72" x14ac:dyDescent="0.2">
      <c r="A55" s="9">
        <v>39</v>
      </c>
      <c r="B55" s="24" t="s">
        <v>88</v>
      </c>
      <c r="C55" s="11">
        <v>1827000</v>
      </c>
      <c r="D55" s="11"/>
      <c r="E55" s="31">
        <v>1820000</v>
      </c>
      <c r="F55" s="12"/>
      <c r="G55" s="12"/>
      <c r="H55" s="25">
        <f t="shared" si="1"/>
        <v>0</v>
      </c>
      <c r="I55" s="26">
        <f t="shared" si="2"/>
        <v>1827000</v>
      </c>
      <c r="J55" s="12"/>
      <c r="K55" s="13" t="s">
        <v>89</v>
      </c>
      <c r="L55" s="32" t="s">
        <v>27</v>
      </c>
      <c r="M55" s="6" t="s">
        <v>20</v>
      </c>
    </row>
    <row r="56" spans="1:13" s="6" customFormat="1" ht="96" x14ac:dyDescent="0.2">
      <c r="A56" s="9">
        <v>40</v>
      </c>
      <c r="B56" s="24" t="s">
        <v>91</v>
      </c>
      <c r="C56" s="11">
        <v>1674000</v>
      </c>
      <c r="D56" s="11"/>
      <c r="E56" s="31">
        <v>1669000</v>
      </c>
      <c r="F56" s="12"/>
      <c r="G56" s="12"/>
      <c r="H56" s="25">
        <f t="shared" si="1"/>
        <v>0</v>
      </c>
      <c r="I56" s="26">
        <f t="shared" si="2"/>
        <v>1674000</v>
      </c>
      <c r="J56" s="12"/>
      <c r="K56" s="13" t="s">
        <v>89</v>
      </c>
      <c r="L56" s="32" t="s">
        <v>27</v>
      </c>
      <c r="M56" s="6" t="s">
        <v>20</v>
      </c>
    </row>
    <row r="57" spans="1:13" s="6" customFormat="1" ht="72" x14ac:dyDescent="0.2">
      <c r="A57" s="9">
        <v>41</v>
      </c>
      <c r="B57" s="24" t="s">
        <v>92</v>
      </c>
      <c r="C57" s="11">
        <v>14223000</v>
      </c>
      <c r="D57" s="11"/>
      <c r="E57" s="12"/>
      <c r="F57" s="12"/>
      <c r="G57" s="12"/>
      <c r="H57" s="25">
        <f t="shared" si="1"/>
        <v>0</v>
      </c>
      <c r="I57" s="26">
        <f t="shared" si="2"/>
        <v>14223000</v>
      </c>
      <c r="J57" s="12"/>
      <c r="K57" s="13" t="s">
        <v>89</v>
      </c>
      <c r="L57" s="32" t="s">
        <v>27</v>
      </c>
      <c r="M57" s="6" t="s">
        <v>20</v>
      </c>
    </row>
    <row r="58" spans="1:13" s="6" customFormat="1" ht="72" x14ac:dyDescent="0.2">
      <c r="A58" s="9">
        <v>42</v>
      </c>
      <c r="B58" s="24" t="s">
        <v>93</v>
      </c>
      <c r="C58" s="11">
        <v>2681000</v>
      </c>
      <c r="D58" s="11"/>
      <c r="E58" s="31">
        <v>2476000</v>
      </c>
      <c r="F58" s="12"/>
      <c r="G58" s="12"/>
      <c r="H58" s="25">
        <f t="shared" si="1"/>
        <v>0</v>
      </c>
      <c r="I58" s="26">
        <f t="shared" si="2"/>
        <v>2681000</v>
      </c>
      <c r="J58" s="12"/>
      <c r="K58" s="13" t="s">
        <v>89</v>
      </c>
      <c r="L58" s="32" t="s">
        <v>27</v>
      </c>
      <c r="M58" s="6" t="s">
        <v>20</v>
      </c>
    </row>
    <row r="59" spans="1:13" s="6" customFormat="1" ht="72" x14ac:dyDescent="0.2">
      <c r="A59" s="9">
        <v>43</v>
      </c>
      <c r="B59" s="24" t="s">
        <v>94</v>
      </c>
      <c r="C59" s="11">
        <v>1635000</v>
      </c>
      <c r="D59" s="11"/>
      <c r="E59" s="31">
        <v>1330000</v>
      </c>
      <c r="F59" s="12"/>
      <c r="G59" s="12"/>
      <c r="H59" s="25">
        <f t="shared" si="1"/>
        <v>0</v>
      </c>
      <c r="I59" s="26">
        <f t="shared" si="2"/>
        <v>1635000</v>
      </c>
      <c r="J59" s="12"/>
      <c r="K59" s="13" t="s">
        <v>89</v>
      </c>
      <c r="L59" s="32" t="s">
        <v>27</v>
      </c>
      <c r="M59" s="6" t="s">
        <v>20</v>
      </c>
    </row>
    <row r="60" spans="1:13" s="6" customFormat="1" ht="120" x14ac:dyDescent="0.2">
      <c r="A60" s="9">
        <v>44</v>
      </c>
      <c r="B60" s="24" t="s">
        <v>95</v>
      </c>
      <c r="C60" s="11">
        <v>1310000</v>
      </c>
      <c r="D60" s="11"/>
      <c r="E60" s="31">
        <v>1310000</v>
      </c>
      <c r="F60" s="12"/>
      <c r="G60" s="12"/>
      <c r="H60" s="25">
        <f t="shared" si="1"/>
        <v>0</v>
      </c>
      <c r="I60" s="26">
        <f t="shared" si="2"/>
        <v>1310000</v>
      </c>
      <c r="J60" s="12"/>
      <c r="K60" s="13" t="s">
        <v>89</v>
      </c>
      <c r="L60" s="32" t="s">
        <v>27</v>
      </c>
      <c r="M60" s="6" t="s">
        <v>20</v>
      </c>
    </row>
    <row r="61" spans="1:13" s="6" customFormat="1" ht="96" x14ac:dyDescent="0.2">
      <c r="A61" s="9">
        <v>45</v>
      </c>
      <c r="B61" s="24" t="s">
        <v>96</v>
      </c>
      <c r="C61" s="11">
        <v>4549000</v>
      </c>
      <c r="D61" s="11"/>
      <c r="E61" s="12"/>
      <c r="F61" s="12"/>
      <c r="G61" s="12"/>
      <c r="H61" s="25">
        <f t="shared" si="1"/>
        <v>0</v>
      </c>
      <c r="I61" s="26">
        <f t="shared" si="2"/>
        <v>4549000</v>
      </c>
      <c r="J61" s="12"/>
      <c r="K61" s="13" t="s">
        <v>29</v>
      </c>
      <c r="L61" s="32" t="s">
        <v>27</v>
      </c>
      <c r="M61" s="6" t="s">
        <v>20</v>
      </c>
    </row>
    <row r="62" spans="1:13" s="6" customFormat="1" ht="96" x14ac:dyDescent="0.2">
      <c r="A62" s="9">
        <v>46</v>
      </c>
      <c r="B62" s="24" t="s">
        <v>97</v>
      </c>
      <c r="C62" s="11">
        <v>2160000</v>
      </c>
      <c r="D62" s="11"/>
      <c r="E62" s="12"/>
      <c r="F62" s="12"/>
      <c r="G62" s="12"/>
      <c r="H62" s="25">
        <f t="shared" si="1"/>
        <v>0</v>
      </c>
      <c r="I62" s="26">
        <f t="shared" si="2"/>
        <v>2160000</v>
      </c>
      <c r="J62" s="12"/>
      <c r="K62" s="13" t="s">
        <v>29</v>
      </c>
      <c r="L62" s="32" t="s">
        <v>27</v>
      </c>
      <c r="M62" s="6" t="s">
        <v>20</v>
      </c>
    </row>
    <row r="63" spans="1:13" s="6" customFormat="1" ht="96" x14ac:dyDescent="0.2">
      <c r="A63" s="9">
        <v>47</v>
      </c>
      <c r="B63" s="24" t="s">
        <v>98</v>
      </c>
      <c r="C63" s="11">
        <v>2167000</v>
      </c>
      <c r="D63" s="11"/>
      <c r="E63" s="12"/>
      <c r="F63" s="12"/>
      <c r="G63" s="12"/>
      <c r="H63" s="25">
        <f t="shared" si="1"/>
        <v>0</v>
      </c>
      <c r="I63" s="26">
        <f t="shared" si="2"/>
        <v>2167000</v>
      </c>
      <c r="J63" s="12"/>
      <c r="K63" s="13" t="s">
        <v>29</v>
      </c>
      <c r="L63" s="32" t="s">
        <v>27</v>
      </c>
      <c r="M63" s="6" t="s">
        <v>20</v>
      </c>
    </row>
    <row r="64" spans="1:13" s="6" customFormat="1" ht="96" x14ac:dyDescent="0.2">
      <c r="A64" s="9">
        <v>48</v>
      </c>
      <c r="B64" s="24" t="s">
        <v>99</v>
      </c>
      <c r="C64" s="11">
        <v>1442000</v>
      </c>
      <c r="D64" s="11"/>
      <c r="E64" s="12"/>
      <c r="F64" s="12"/>
      <c r="G64" s="12"/>
      <c r="H64" s="25">
        <f t="shared" si="1"/>
        <v>0</v>
      </c>
      <c r="I64" s="26">
        <f t="shared" si="2"/>
        <v>1442000</v>
      </c>
      <c r="J64" s="12"/>
      <c r="K64" s="13" t="s">
        <v>29</v>
      </c>
      <c r="L64" s="32" t="s">
        <v>27</v>
      </c>
      <c r="M64" s="6" t="s">
        <v>20</v>
      </c>
    </row>
    <row r="65" spans="1:13" s="6" customFormat="1" ht="72" x14ac:dyDescent="0.2">
      <c r="A65" s="9">
        <v>49</v>
      </c>
      <c r="B65" s="24" t="s">
        <v>100</v>
      </c>
      <c r="C65" s="11">
        <v>7012000</v>
      </c>
      <c r="D65" s="11"/>
      <c r="E65" s="12"/>
      <c r="F65" s="12"/>
      <c r="G65" s="12"/>
      <c r="H65" s="25">
        <f t="shared" si="1"/>
        <v>0</v>
      </c>
      <c r="I65" s="26">
        <f t="shared" si="2"/>
        <v>7012000</v>
      </c>
      <c r="J65" s="12"/>
      <c r="K65" s="13" t="s">
        <v>29</v>
      </c>
      <c r="L65" s="32" t="s">
        <v>27</v>
      </c>
      <c r="M65" s="6" t="s">
        <v>20</v>
      </c>
    </row>
    <row r="66" spans="1:13" s="6" customFormat="1" ht="72" x14ac:dyDescent="0.2">
      <c r="A66" s="9">
        <v>50</v>
      </c>
      <c r="B66" s="24" t="s">
        <v>101</v>
      </c>
      <c r="C66" s="11">
        <v>1612000</v>
      </c>
      <c r="D66" s="11"/>
      <c r="E66" s="12"/>
      <c r="F66" s="12"/>
      <c r="G66" s="12"/>
      <c r="H66" s="25">
        <f t="shared" si="1"/>
        <v>0</v>
      </c>
      <c r="I66" s="26">
        <f t="shared" si="2"/>
        <v>1612000</v>
      </c>
      <c r="J66" s="12"/>
      <c r="K66" s="13" t="s">
        <v>29</v>
      </c>
      <c r="L66" s="32" t="s">
        <v>27</v>
      </c>
      <c r="M66" s="6" t="s">
        <v>20</v>
      </c>
    </row>
    <row r="67" spans="1:13" s="6" customFormat="1" ht="72" x14ac:dyDescent="0.2">
      <c r="A67" s="9">
        <v>51</v>
      </c>
      <c r="B67" s="24" t="s">
        <v>102</v>
      </c>
      <c r="C67" s="11">
        <v>13000000</v>
      </c>
      <c r="D67" s="11"/>
      <c r="E67" s="12"/>
      <c r="F67" s="12"/>
      <c r="G67" s="12"/>
      <c r="H67" s="25">
        <f t="shared" si="1"/>
        <v>0</v>
      </c>
      <c r="I67" s="26">
        <f t="shared" si="2"/>
        <v>13000000</v>
      </c>
      <c r="J67" s="12"/>
      <c r="K67" s="13" t="s">
        <v>103</v>
      </c>
      <c r="L67" s="32" t="s">
        <v>27</v>
      </c>
      <c r="M67" s="6" t="s">
        <v>20</v>
      </c>
    </row>
    <row r="68" spans="1:13" s="6" customFormat="1" ht="96" x14ac:dyDescent="0.2">
      <c r="A68" s="9">
        <v>52</v>
      </c>
      <c r="B68" s="24" t="s">
        <v>104</v>
      </c>
      <c r="C68" s="11">
        <v>7148000</v>
      </c>
      <c r="D68" s="11"/>
      <c r="E68" s="12"/>
      <c r="F68" s="12"/>
      <c r="G68" s="12"/>
      <c r="H68" s="25">
        <f t="shared" si="1"/>
        <v>0</v>
      </c>
      <c r="I68" s="26">
        <f t="shared" si="2"/>
        <v>7148000</v>
      </c>
      <c r="J68" s="12"/>
      <c r="K68" s="13" t="s">
        <v>103</v>
      </c>
      <c r="L68" s="32" t="s">
        <v>27</v>
      </c>
      <c r="M68" s="6" t="s">
        <v>20</v>
      </c>
    </row>
    <row r="69" spans="1:13" s="6" customFormat="1" ht="96" x14ac:dyDescent="0.2">
      <c r="A69" s="9">
        <v>53</v>
      </c>
      <c r="B69" s="24" t="s">
        <v>105</v>
      </c>
      <c r="C69" s="11">
        <v>7210000</v>
      </c>
      <c r="D69" s="11"/>
      <c r="E69" s="12"/>
      <c r="F69" s="12"/>
      <c r="G69" s="12"/>
      <c r="H69" s="25">
        <f t="shared" si="1"/>
        <v>0</v>
      </c>
      <c r="I69" s="26">
        <f t="shared" si="2"/>
        <v>7210000</v>
      </c>
      <c r="J69" s="12"/>
      <c r="K69" s="13" t="s">
        <v>24</v>
      </c>
      <c r="L69" s="32" t="s">
        <v>27</v>
      </c>
      <c r="M69" s="6" t="s">
        <v>20</v>
      </c>
    </row>
    <row r="70" spans="1:13" s="6" customFormat="1" ht="48" x14ac:dyDescent="0.2">
      <c r="A70" s="9">
        <v>54</v>
      </c>
      <c r="B70" s="24" t="s">
        <v>106</v>
      </c>
      <c r="C70" s="11">
        <v>1530000</v>
      </c>
      <c r="D70" s="11"/>
      <c r="E70" s="12"/>
      <c r="F70" s="12"/>
      <c r="G70" s="12"/>
      <c r="H70" s="25">
        <f t="shared" si="1"/>
        <v>0</v>
      </c>
      <c r="I70" s="26">
        <f t="shared" si="2"/>
        <v>1530000</v>
      </c>
      <c r="J70" s="12"/>
      <c r="K70" s="13" t="s">
        <v>29</v>
      </c>
      <c r="L70" s="32" t="s">
        <v>27</v>
      </c>
      <c r="M70" s="6" t="s">
        <v>20</v>
      </c>
    </row>
    <row r="71" spans="1:13" s="6" customFormat="1" ht="72" x14ac:dyDescent="0.2">
      <c r="A71" s="9">
        <v>55</v>
      </c>
      <c r="B71" s="24" t="s">
        <v>107</v>
      </c>
      <c r="C71" s="11">
        <v>5556000</v>
      </c>
      <c r="D71" s="11"/>
      <c r="E71" s="12"/>
      <c r="F71" s="12"/>
      <c r="G71" s="12"/>
      <c r="H71" s="25">
        <f t="shared" si="1"/>
        <v>0</v>
      </c>
      <c r="I71" s="26">
        <f t="shared" si="2"/>
        <v>5556000</v>
      </c>
      <c r="J71" s="12"/>
      <c r="K71" s="13" t="s">
        <v>29</v>
      </c>
      <c r="L71" s="32" t="s">
        <v>27</v>
      </c>
      <c r="M71" s="6" t="s">
        <v>20</v>
      </c>
    </row>
    <row r="72" spans="1:13" s="6" customFormat="1" ht="96" x14ac:dyDescent="0.2">
      <c r="A72" s="9">
        <v>56</v>
      </c>
      <c r="B72" s="24" t="s">
        <v>108</v>
      </c>
      <c r="C72" s="11">
        <v>1859000</v>
      </c>
      <c r="D72" s="11"/>
      <c r="E72" s="12"/>
      <c r="F72" s="12"/>
      <c r="G72" s="12"/>
      <c r="H72" s="25">
        <f t="shared" si="1"/>
        <v>0</v>
      </c>
      <c r="I72" s="26">
        <f t="shared" si="2"/>
        <v>1859000</v>
      </c>
      <c r="J72" s="12"/>
      <c r="K72" s="13" t="s">
        <v>29</v>
      </c>
      <c r="L72" s="32" t="s">
        <v>27</v>
      </c>
      <c r="M72" s="6" t="s">
        <v>20</v>
      </c>
    </row>
    <row r="73" spans="1:13" s="6" customFormat="1" ht="72" x14ac:dyDescent="0.2">
      <c r="A73" s="9">
        <v>57</v>
      </c>
      <c r="B73" s="24" t="s">
        <v>109</v>
      </c>
      <c r="C73" s="32">
        <v>5121000</v>
      </c>
      <c r="D73" s="11"/>
      <c r="E73" s="12"/>
      <c r="F73" s="12"/>
      <c r="G73" s="12"/>
      <c r="H73" s="25">
        <f t="shared" si="1"/>
        <v>0</v>
      </c>
      <c r="I73" s="26">
        <f t="shared" si="2"/>
        <v>5121000</v>
      </c>
      <c r="J73" s="12"/>
      <c r="K73" s="13" t="s">
        <v>31</v>
      </c>
      <c r="L73" s="32" t="s">
        <v>27</v>
      </c>
      <c r="M73" s="6" t="s">
        <v>20</v>
      </c>
    </row>
    <row r="74" spans="1:13" s="6" customFormat="1" ht="72" x14ac:dyDescent="0.2">
      <c r="A74" s="9">
        <v>58</v>
      </c>
      <c r="B74" s="24" t="s">
        <v>110</v>
      </c>
      <c r="C74" s="11">
        <v>7077000</v>
      </c>
      <c r="D74" s="11"/>
      <c r="E74" s="12"/>
      <c r="F74" s="12"/>
      <c r="G74" s="12"/>
      <c r="H74" s="25">
        <f t="shared" si="1"/>
        <v>0</v>
      </c>
      <c r="I74" s="26">
        <f t="shared" si="2"/>
        <v>7077000</v>
      </c>
      <c r="J74" s="12"/>
      <c r="K74" s="13" t="s">
        <v>46</v>
      </c>
      <c r="L74" s="32" t="s">
        <v>27</v>
      </c>
      <c r="M74" s="6" t="s">
        <v>20</v>
      </c>
    </row>
    <row r="75" spans="1:13" s="6" customFormat="1" ht="74.25" customHeight="1" x14ac:dyDescent="0.2">
      <c r="A75" s="9">
        <v>59</v>
      </c>
      <c r="B75" s="24" t="s">
        <v>111</v>
      </c>
      <c r="C75" s="11">
        <v>6758000</v>
      </c>
      <c r="D75" s="11"/>
      <c r="E75" s="12"/>
      <c r="F75" s="12"/>
      <c r="G75" s="12"/>
      <c r="H75" s="25">
        <f t="shared" si="1"/>
        <v>0</v>
      </c>
      <c r="I75" s="26">
        <f t="shared" si="2"/>
        <v>6758000</v>
      </c>
      <c r="J75" s="12"/>
      <c r="K75" s="13" t="s">
        <v>65</v>
      </c>
      <c r="L75" s="32" t="s">
        <v>27</v>
      </c>
      <c r="M75" s="6" t="s">
        <v>20</v>
      </c>
    </row>
    <row r="76" spans="1:13" s="6" customFormat="1" ht="72" x14ac:dyDescent="0.2">
      <c r="A76" s="9">
        <v>60</v>
      </c>
      <c r="B76" s="24" t="s">
        <v>112</v>
      </c>
      <c r="C76" s="11">
        <v>8608000</v>
      </c>
      <c r="D76" s="11"/>
      <c r="E76" s="12"/>
      <c r="F76" s="12"/>
      <c r="G76" s="12"/>
      <c r="H76" s="25">
        <f t="shared" si="1"/>
        <v>0</v>
      </c>
      <c r="I76" s="26">
        <f t="shared" si="2"/>
        <v>8608000</v>
      </c>
      <c r="J76" s="12"/>
      <c r="K76" s="13" t="s">
        <v>24</v>
      </c>
      <c r="L76" s="32" t="s">
        <v>27</v>
      </c>
      <c r="M76" s="6" t="s">
        <v>20</v>
      </c>
    </row>
    <row r="77" spans="1:13" s="6" customFormat="1" ht="74.25" customHeight="1" x14ac:dyDescent="0.2">
      <c r="A77" s="9">
        <v>61</v>
      </c>
      <c r="B77" s="24" t="s">
        <v>113</v>
      </c>
      <c r="C77" s="32">
        <v>3466000</v>
      </c>
      <c r="D77" s="11"/>
      <c r="E77" s="12"/>
      <c r="F77" s="12"/>
      <c r="G77" s="12"/>
      <c r="H77" s="25">
        <f t="shared" si="1"/>
        <v>0</v>
      </c>
      <c r="I77" s="26">
        <f t="shared" si="2"/>
        <v>3466000</v>
      </c>
      <c r="J77" s="12"/>
      <c r="K77" s="13" t="s">
        <v>31</v>
      </c>
      <c r="L77" s="32" t="s">
        <v>27</v>
      </c>
      <c r="M77" s="6" t="s">
        <v>20</v>
      </c>
    </row>
    <row r="78" spans="1:13" s="6" customFormat="1" ht="72" x14ac:dyDescent="0.2">
      <c r="A78" s="9">
        <v>62</v>
      </c>
      <c r="B78" s="24" t="s">
        <v>114</v>
      </c>
      <c r="C78" s="11">
        <v>7419000</v>
      </c>
      <c r="D78" s="11"/>
      <c r="E78" s="31"/>
      <c r="F78" s="12"/>
      <c r="G78" s="12"/>
      <c r="H78" s="25">
        <f t="shared" si="1"/>
        <v>0</v>
      </c>
      <c r="I78" s="26">
        <f t="shared" si="2"/>
        <v>7419000</v>
      </c>
      <c r="J78" s="12"/>
      <c r="K78" s="13" t="s">
        <v>89</v>
      </c>
      <c r="L78" s="32" t="s">
        <v>27</v>
      </c>
      <c r="M78" s="6" t="s">
        <v>20</v>
      </c>
    </row>
    <row r="79" spans="1:13" s="6" customFormat="1" ht="50.25" customHeight="1" x14ac:dyDescent="0.2">
      <c r="A79" s="9">
        <v>63</v>
      </c>
      <c r="B79" s="24" t="s">
        <v>115</v>
      </c>
      <c r="C79" s="11">
        <v>2110000</v>
      </c>
      <c r="D79" s="11"/>
      <c r="E79" s="12"/>
      <c r="F79" s="12"/>
      <c r="G79" s="12"/>
      <c r="H79" s="25">
        <f t="shared" si="1"/>
        <v>0</v>
      </c>
      <c r="I79" s="26">
        <f t="shared" si="2"/>
        <v>2110000</v>
      </c>
      <c r="J79" s="12"/>
      <c r="K79" s="13" t="s">
        <v>29</v>
      </c>
      <c r="L79" s="32" t="s">
        <v>27</v>
      </c>
      <c r="M79" s="6" t="s">
        <v>20</v>
      </c>
    </row>
    <row r="80" spans="1:13" s="6" customFormat="1" ht="72" x14ac:dyDescent="0.2">
      <c r="A80" s="9">
        <v>64</v>
      </c>
      <c r="B80" s="24" t="s">
        <v>116</v>
      </c>
      <c r="C80" s="11">
        <v>7290000</v>
      </c>
      <c r="D80" s="11"/>
      <c r="E80" s="12"/>
      <c r="F80" s="12"/>
      <c r="G80" s="12"/>
      <c r="H80" s="25">
        <f t="shared" si="1"/>
        <v>0</v>
      </c>
      <c r="I80" s="26">
        <f t="shared" si="2"/>
        <v>7290000</v>
      </c>
      <c r="J80" s="12"/>
      <c r="K80" s="13" t="s">
        <v>29</v>
      </c>
      <c r="L80" s="32" t="s">
        <v>27</v>
      </c>
      <c r="M80" s="6" t="s">
        <v>20</v>
      </c>
    </row>
    <row r="81" spans="1:13" s="6" customFormat="1" ht="72" x14ac:dyDescent="0.2">
      <c r="A81" s="9">
        <v>65</v>
      </c>
      <c r="B81" s="24" t="s">
        <v>117</v>
      </c>
      <c r="C81" s="11">
        <v>6400000</v>
      </c>
      <c r="D81" s="11"/>
      <c r="E81" s="12"/>
      <c r="F81" s="12"/>
      <c r="G81" s="12"/>
      <c r="H81" s="25">
        <f t="shared" si="1"/>
        <v>0</v>
      </c>
      <c r="I81" s="26">
        <f t="shared" si="2"/>
        <v>6400000</v>
      </c>
      <c r="J81" s="12"/>
      <c r="K81" s="13" t="s">
        <v>29</v>
      </c>
      <c r="L81" s="32" t="s">
        <v>27</v>
      </c>
      <c r="M81" s="6" t="s">
        <v>20</v>
      </c>
    </row>
    <row r="82" spans="1:13" s="6" customFormat="1" ht="48" x14ac:dyDescent="0.2">
      <c r="A82" s="9">
        <v>66</v>
      </c>
      <c r="B82" s="24" t="s">
        <v>118</v>
      </c>
      <c r="C82" s="11">
        <v>1899000</v>
      </c>
      <c r="D82" s="11"/>
      <c r="E82" s="12"/>
      <c r="F82" s="12"/>
      <c r="G82" s="12"/>
      <c r="H82" s="25">
        <f t="shared" si="1"/>
        <v>0</v>
      </c>
      <c r="I82" s="26">
        <f t="shared" si="2"/>
        <v>1899000</v>
      </c>
      <c r="J82" s="12"/>
      <c r="K82" s="13" t="s">
        <v>29</v>
      </c>
      <c r="L82" s="32" t="s">
        <v>27</v>
      </c>
      <c r="M82" s="6" t="s">
        <v>20</v>
      </c>
    </row>
    <row r="83" spans="1:13" s="6" customFormat="1" ht="96" x14ac:dyDescent="0.2">
      <c r="A83" s="9">
        <v>67</v>
      </c>
      <c r="B83" s="24" t="s">
        <v>119</v>
      </c>
      <c r="C83" s="11">
        <v>3563000</v>
      </c>
      <c r="D83" s="11"/>
      <c r="E83" s="12"/>
      <c r="F83" s="12"/>
      <c r="G83" s="12"/>
      <c r="H83" s="25">
        <f t="shared" si="1"/>
        <v>0</v>
      </c>
      <c r="I83" s="26">
        <f t="shared" si="2"/>
        <v>3563000</v>
      </c>
      <c r="J83" s="12"/>
      <c r="K83" s="13" t="s">
        <v>29</v>
      </c>
      <c r="L83" s="32" t="s">
        <v>27</v>
      </c>
      <c r="M83" s="6" t="s">
        <v>20</v>
      </c>
    </row>
    <row r="84" spans="1:13" s="6" customFormat="1" ht="99.75" customHeight="1" x14ac:dyDescent="0.2">
      <c r="A84" s="9">
        <v>68</v>
      </c>
      <c r="B84" s="24" t="s">
        <v>120</v>
      </c>
      <c r="C84" s="11">
        <v>3513000</v>
      </c>
      <c r="D84" s="11"/>
      <c r="E84" s="12"/>
      <c r="F84" s="12"/>
      <c r="G84" s="12"/>
      <c r="H84" s="25">
        <f t="shared" si="1"/>
        <v>0</v>
      </c>
      <c r="I84" s="26">
        <f t="shared" si="2"/>
        <v>3513000</v>
      </c>
      <c r="J84" s="12"/>
      <c r="K84" s="13" t="s">
        <v>61</v>
      </c>
      <c r="L84" s="32" t="s">
        <v>27</v>
      </c>
      <c r="M84" s="6" t="s">
        <v>20</v>
      </c>
    </row>
    <row r="85" spans="1:13" s="6" customFormat="1" x14ac:dyDescent="0.2">
      <c r="A85" s="14"/>
      <c r="B85" s="15" t="s">
        <v>121</v>
      </c>
      <c r="C85" s="16"/>
      <c r="D85" s="16"/>
      <c r="E85" s="16"/>
      <c r="F85" s="16"/>
      <c r="G85" s="16"/>
      <c r="H85" s="16"/>
      <c r="I85" s="16"/>
      <c r="J85" s="16"/>
      <c r="K85" s="17"/>
      <c r="L85" s="18"/>
      <c r="M85" s="6" t="s">
        <v>15</v>
      </c>
    </row>
    <row r="86" spans="1:13" s="6" customFormat="1" ht="48" x14ac:dyDescent="0.2">
      <c r="A86" s="19"/>
      <c r="B86" s="20" t="s">
        <v>122</v>
      </c>
      <c r="C86" s="21"/>
      <c r="D86" s="21"/>
      <c r="E86" s="21"/>
      <c r="F86" s="21"/>
      <c r="G86" s="21"/>
      <c r="H86" s="21"/>
      <c r="I86" s="21"/>
      <c r="J86" s="21"/>
      <c r="K86" s="22"/>
      <c r="L86" s="23"/>
    </row>
    <row r="87" spans="1:13" s="6" customFormat="1" ht="48" x14ac:dyDescent="0.2">
      <c r="A87" s="9">
        <v>69</v>
      </c>
      <c r="B87" s="24" t="s">
        <v>123</v>
      </c>
      <c r="C87" s="11">
        <v>68400</v>
      </c>
      <c r="D87" s="11"/>
      <c r="E87" s="12"/>
      <c r="F87" s="12"/>
      <c r="G87" s="31"/>
      <c r="H87" s="25">
        <f t="shared" ref="H87:H92" si="3">G87*100/C87</f>
        <v>0</v>
      </c>
      <c r="I87" s="26">
        <f t="shared" ref="I87:I92" si="4">C87-G87</f>
        <v>68400</v>
      </c>
      <c r="J87" s="12"/>
      <c r="K87" s="13" t="s">
        <v>124</v>
      </c>
      <c r="L87" s="11" t="s">
        <v>19</v>
      </c>
      <c r="M87" s="6" t="s">
        <v>20</v>
      </c>
    </row>
    <row r="88" spans="1:13" s="6" customFormat="1" ht="48" x14ac:dyDescent="0.2">
      <c r="A88" s="9">
        <v>70</v>
      </c>
      <c r="B88" s="24" t="s">
        <v>125</v>
      </c>
      <c r="C88" s="11">
        <v>84200</v>
      </c>
      <c r="D88" s="11"/>
      <c r="E88" s="12"/>
      <c r="F88" s="12"/>
      <c r="G88" s="31"/>
      <c r="H88" s="25">
        <f t="shared" si="3"/>
        <v>0</v>
      </c>
      <c r="I88" s="26">
        <f t="shared" si="4"/>
        <v>84200</v>
      </c>
      <c r="J88" s="12"/>
      <c r="K88" s="13" t="s">
        <v>126</v>
      </c>
      <c r="L88" s="11" t="s">
        <v>19</v>
      </c>
      <c r="M88" s="6" t="s">
        <v>20</v>
      </c>
    </row>
    <row r="89" spans="1:13" s="6" customFormat="1" ht="48" x14ac:dyDescent="0.2">
      <c r="A89" s="9">
        <v>71</v>
      </c>
      <c r="B89" s="24" t="s">
        <v>127</v>
      </c>
      <c r="C89" s="11">
        <v>1742100</v>
      </c>
      <c r="D89" s="11"/>
      <c r="E89" s="12"/>
      <c r="F89" s="12"/>
      <c r="G89" s="31"/>
      <c r="H89" s="25">
        <f t="shared" si="3"/>
        <v>0</v>
      </c>
      <c r="I89" s="26">
        <f t="shared" si="4"/>
        <v>1742100</v>
      </c>
      <c r="J89" s="12"/>
      <c r="K89" s="13" t="s">
        <v>126</v>
      </c>
      <c r="L89" s="11" t="s">
        <v>19</v>
      </c>
      <c r="M89" s="6" t="s">
        <v>20</v>
      </c>
    </row>
    <row r="90" spans="1:13" s="6" customFormat="1" ht="48" x14ac:dyDescent="0.2">
      <c r="A90" s="9">
        <v>72</v>
      </c>
      <c r="B90" s="24" t="s">
        <v>128</v>
      </c>
      <c r="C90" s="11">
        <v>118000</v>
      </c>
      <c r="D90" s="11"/>
      <c r="E90" s="12"/>
      <c r="F90" s="12"/>
      <c r="G90" s="39"/>
      <c r="H90" s="25">
        <f t="shared" si="3"/>
        <v>0</v>
      </c>
      <c r="I90" s="26">
        <f t="shared" si="4"/>
        <v>118000</v>
      </c>
      <c r="J90" s="12"/>
      <c r="K90" s="13" t="s">
        <v>126</v>
      </c>
      <c r="L90" s="11" t="s">
        <v>19</v>
      </c>
      <c r="M90" s="6" t="s">
        <v>20</v>
      </c>
    </row>
    <row r="91" spans="1:13" s="6" customFormat="1" ht="48" x14ac:dyDescent="0.2">
      <c r="A91" s="9">
        <v>73</v>
      </c>
      <c r="B91" s="24" t="s">
        <v>129</v>
      </c>
      <c r="C91" s="11">
        <v>281500</v>
      </c>
      <c r="D91" s="11"/>
      <c r="E91" s="12"/>
      <c r="F91" s="12"/>
      <c r="G91" s="39"/>
      <c r="H91" s="25">
        <f t="shared" si="3"/>
        <v>0</v>
      </c>
      <c r="I91" s="26">
        <f t="shared" si="4"/>
        <v>281500</v>
      </c>
      <c r="J91" s="12"/>
      <c r="K91" s="13" t="s">
        <v>126</v>
      </c>
      <c r="L91" s="11" t="s">
        <v>19</v>
      </c>
      <c r="M91" s="6" t="s">
        <v>20</v>
      </c>
    </row>
    <row r="92" spans="1:13" s="6" customFormat="1" ht="48" x14ac:dyDescent="0.2">
      <c r="A92" s="9">
        <v>74</v>
      </c>
      <c r="B92" s="24" t="s">
        <v>130</v>
      </c>
      <c r="C92" s="11">
        <v>342200</v>
      </c>
      <c r="D92" s="11"/>
      <c r="E92" s="12"/>
      <c r="F92" s="12"/>
      <c r="G92" s="31"/>
      <c r="H92" s="25">
        <f t="shared" si="3"/>
        <v>0</v>
      </c>
      <c r="I92" s="26">
        <f t="shared" si="4"/>
        <v>342200</v>
      </c>
      <c r="J92" s="12"/>
      <c r="K92" s="13" t="s">
        <v>126</v>
      </c>
      <c r="L92" s="11" t="s">
        <v>19</v>
      </c>
      <c r="M92" s="6" t="s">
        <v>20</v>
      </c>
    </row>
    <row r="93" spans="1:13" s="6" customFormat="1" x14ac:dyDescent="0.2">
      <c r="A93" s="14"/>
      <c r="B93" s="15" t="s">
        <v>131</v>
      </c>
      <c r="C93" s="16"/>
      <c r="D93" s="16"/>
      <c r="E93" s="16"/>
      <c r="F93" s="16"/>
      <c r="G93" s="16"/>
      <c r="H93" s="16"/>
      <c r="I93" s="16"/>
      <c r="J93" s="16"/>
      <c r="K93" s="17"/>
      <c r="L93" s="18"/>
      <c r="M93" s="6" t="s">
        <v>15</v>
      </c>
    </row>
    <row r="94" spans="1:13" s="6" customFormat="1" ht="48" x14ac:dyDescent="0.2">
      <c r="A94" s="19"/>
      <c r="B94" s="20" t="s">
        <v>132</v>
      </c>
      <c r="C94" s="21"/>
      <c r="D94" s="21"/>
      <c r="E94" s="21"/>
      <c r="F94" s="21"/>
      <c r="G94" s="21"/>
      <c r="H94" s="21"/>
      <c r="I94" s="21"/>
      <c r="J94" s="21"/>
      <c r="K94" s="22"/>
      <c r="L94" s="23"/>
    </row>
    <row r="95" spans="1:13" s="6" customFormat="1" ht="49.5" customHeight="1" x14ac:dyDescent="0.2">
      <c r="A95" s="9">
        <v>75</v>
      </c>
      <c r="B95" s="24" t="s">
        <v>133</v>
      </c>
      <c r="C95" s="11">
        <v>2936600</v>
      </c>
      <c r="D95" s="11"/>
      <c r="E95" s="12"/>
      <c r="F95" s="12"/>
      <c r="G95" s="12"/>
      <c r="H95" s="25">
        <f t="shared" ref="H95:H101" si="5">G95*100/C95</f>
        <v>0</v>
      </c>
      <c r="I95" s="26">
        <f t="shared" ref="I95:I101" si="6">C95-G95</f>
        <v>2936600</v>
      </c>
      <c r="J95" s="12"/>
      <c r="K95" s="13" t="s">
        <v>134</v>
      </c>
      <c r="L95" s="32" t="s">
        <v>27</v>
      </c>
      <c r="M95" s="6" t="s">
        <v>20</v>
      </c>
    </row>
    <row r="96" spans="1:13" s="6" customFormat="1" ht="49.5" customHeight="1" x14ac:dyDescent="0.2">
      <c r="A96" s="9">
        <v>76</v>
      </c>
      <c r="B96" s="24" t="s">
        <v>136</v>
      </c>
      <c r="C96" s="11">
        <v>3000000</v>
      </c>
      <c r="D96" s="11"/>
      <c r="E96" s="12"/>
      <c r="F96" s="12"/>
      <c r="G96" s="12"/>
      <c r="H96" s="25">
        <f t="shared" si="5"/>
        <v>0</v>
      </c>
      <c r="I96" s="26">
        <f t="shared" si="6"/>
        <v>3000000</v>
      </c>
      <c r="J96" s="12"/>
      <c r="K96" s="13" t="s">
        <v>134</v>
      </c>
      <c r="L96" s="32" t="s">
        <v>27</v>
      </c>
      <c r="M96" s="6" t="s">
        <v>20</v>
      </c>
    </row>
    <row r="97" spans="1:13" s="6" customFormat="1" ht="49.5" customHeight="1" x14ac:dyDescent="0.2">
      <c r="A97" s="9">
        <v>77</v>
      </c>
      <c r="B97" s="24" t="s">
        <v>137</v>
      </c>
      <c r="C97" s="11">
        <v>2999200</v>
      </c>
      <c r="D97" s="11"/>
      <c r="E97" s="12"/>
      <c r="F97" s="12"/>
      <c r="G97" s="12"/>
      <c r="H97" s="25">
        <f t="shared" si="5"/>
        <v>0</v>
      </c>
      <c r="I97" s="26">
        <f t="shared" si="6"/>
        <v>2999200</v>
      </c>
      <c r="J97" s="12"/>
      <c r="K97" s="13" t="s">
        <v>134</v>
      </c>
      <c r="L97" s="32" t="s">
        <v>27</v>
      </c>
      <c r="M97" s="6" t="s">
        <v>20</v>
      </c>
    </row>
    <row r="98" spans="1:13" s="6" customFormat="1" ht="49.5" customHeight="1" x14ac:dyDescent="0.2">
      <c r="A98" s="9">
        <v>78</v>
      </c>
      <c r="B98" s="24" t="s">
        <v>138</v>
      </c>
      <c r="C98" s="11">
        <v>1000000</v>
      </c>
      <c r="D98" s="11"/>
      <c r="E98" s="31"/>
      <c r="F98" s="12"/>
      <c r="G98" s="12"/>
      <c r="H98" s="25">
        <f t="shared" si="5"/>
        <v>0</v>
      </c>
      <c r="I98" s="26">
        <f t="shared" si="6"/>
        <v>1000000</v>
      </c>
      <c r="J98" s="12"/>
      <c r="K98" s="13" t="s">
        <v>134</v>
      </c>
      <c r="L98" s="32" t="s">
        <v>27</v>
      </c>
      <c r="M98" s="6" t="s">
        <v>20</v>
      </c>
    </row>
    <row r="99" spans="1:13" s="6" customFormat="1" ht="49.5" customHeight="1" x14ac:dyDescent="0.2">
      <c r="A99" s="9">
        <v>79</v>
      </c>
      <c r="B99" s="24" t="s">
        <v>140</v>
      </c>
      <c r="C99" s="11">
        <v>3000000</v>
      </c>
      <c r="D99" s="11"/>
      <c r="E99" s="31">
        <v>2888000</v>
      </c>
      <c r="F99" s="12" t="s">
        <v>141</v>
      </c>
      <c r="G99" s="12"/>
      <c r="H99" s="25">
        <f t="shared" si="5"/>
        <v>0</v>
      </c>
      <c r="I99" s="26">
        <f t="shared" si="6"/>
        <v>3000000</v>
      </c>
      <c r="J99" s="12"/>
      <c r="K99" s="13" t="s">
        <v>134</v>
      </c>
      <c r="L99" s="32" t="s">
        <v>27</v>
      </c>
      <c r="M99" s="6" t="s">
        <v>20</v>
      </c>
    </row>
    <row r="100" spans="1:13" s="6" customFormat="1" ht="46.5" customHeight="1" x14ac:dyDescent="0.2">
      <c r="A100" s="9">
        <v>80</v>
      </c>
      <c r="B100" s="24" t="s">
        <v>143</v>
      </c>
      <c r="C100" s="11">
        <v>4000000</v>
      </c>
      <c r="D100" s="11"/>
      <c r="E100" s="12"/>
      <c r="F100" s="12"/>
      <c r="G100" s="12"/>
      <c r="H100" s="25">
        <f t="shared" si="5"/>
        <v>0</v>
      </c>
      <c r="I100" s="26">
        <f t="shared" si="6"/>
        <v>4000000</v>
      </c>
      <c r="J100" s="12"/>
      <c r="K100" s="13" t="s">
        <v>134</v>
      </c>
      <c r="L100" s="32" t="s">
        <v>27</v>
      </c>
      <c r="M100" s="6" t="s">
        <v>20</v>
      </c>
    </row>
    <row r="101" spans="1:13" s="6" customFormat="1" ht="95.25" customHeight="1" x14ac:dyDescent="0.2">
      <c r="A101" s="9">
        <v>81</v>
      </c>
      <c r="B101" s="24" t="s">
        <v>144</v>
      </c>
      <c r="C101" s="11">
        <v>350000</v>
      </c>
      <c r="D101" s="11"/>
      <c r="E101" s="12"/>
      <c r="F101" s="12"/>
      <c r="G101" s="31"/>
      <c r="H101" s="25">
        <f t="shared" si="5"/>
        <v>0</v>
      </c>
      <c r="I101" s="26">
        <f t="shared" si="6"/>
        <v>350000</v>
      </c>
      <c r="J101" s="12"/>
      <c r="K101" s="13" t="s">
        <v>36</v>
      </c>
      <c r="L101" s="32"/>
    </row>
    <row r="102" spans="1:13" s="6" customFormat="1" x14ac:dyDescent="0.2">
      <c r="A102" s="9"/>
      <c r="B102" s="7" t="s">
        <v>145</v>
      </c>
      <c r="C102" s="40">
        <f>SUM(C7:C101)</f>
        <v>426667200</v>
      </c>
      <c r="D102" s="40"/>
      <c r="E102" s="40">
        <f t="shared" ref="E102:J102" si="7">SUM(E7:E100)</f>
        <v>12591000</v>
      </c>
      <c r="F102" s="40">
        <f t="shared" si="7"/>
        <v>0</v>
      </c>
      <c r="G102" s="41">
        <f>SUM(G7:G101)</f>
        <v>0</v>
      </c>
      <c r="H102" s="41">
        <f>G102*100/C102</f>
        <v>0</v>
      </c>
      <c r="I102" s="40">
        <f>SUM(I7:I101)</f>
        <v>426667200</v>
      </c>
      <c r="J102" s="40">
        <f t="shared" si="7"/>
        <v>0</v>
      </c>
      <c r="K102" s="13"/>
      <c r="L102" s="10"/>
    </row>
  </sheetData>
  <autoFilter ref="K1:K102"/>
  <mergeCells count="2">
    <mergeCell ref="A1:L1"/>
    <mergeCell ref="A2:K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14">
    <tabColor rgb="FF00B050"/>
  </sheetPr>
  <dimension ref="A1:V163"/>
  <sheetViews>
    <sheetView zoomScale="70" zoomScaleNormal="70" workbookViewId="0">
      <selection activeCell="P7" sqref="P7"/>
    </sheetView>
  </sheetViews>
  <sheetFormatPr defaultRowHeight="24" outlineLevelCol="1" x14ac:dyDescent="0.2"/>
  <cols>
    <col min="1" max="1" width="8.5703125" style="42" customWidth="1"/>
    <col min="2" max="2" width="40.28515625" style="2" customWidth="1"/>
    <col min="3" max="3" width="16.7109375" style="2" customWidth="1"/>
    <col min="4" max="4" width="15.7109375" style="43" customWidth="1"/>
    <col min="5" max="5" width="17.5703125" style="43" customWidth="1"/>
    <col min="6" max="6" width="15.5703125" style="63" hidden="1" customWidth="1" outlineLevel="1"/>
    <col min="7" max="15" width="15.5703125" style="64" hidden="1" customWidth="1" outlineLevel="1"/>
    <col min="16" max="16" width="16.7109375" style="43" customWidth="1" collapsed="1"/>
    <col min="17" max="17" width="10.85546875" style="43" customWidth="1"/>
    <col min="18" max="18" width="16.7109375" style="43" customWidth="1"/>
    <col min="19" max="19" width="16.7109375" style="100" customWidth="1"/>
    <col min="20" max="20" width="18" style="6" customWidth="1"/>
    <col min="21" max="21" width="16" style="2" customWidth="1"/>
    <col min="22" max="22" width="0" style="2" hidden="1" customWidth="1"/>
    <col min="23" max="16384" width="9.140625" style="2"/>
  </cols>
  <sheetData>
    <row r="1" spans="1:22" ht="27.75" x14ac:dyDescent="0.2">
      <c r="A1" s="1" t="s">
        <v>0</v>
      </c>
      <c r="B1" s="1"/>
      <c r="C1" s="1"/>
      <c r="D1" s="1"/>
      <c r="E1" s="1"/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  <c r="Q1" s="1"/>
      <c r="R1" s="1"/>
      <c r="S1" s="1"/>
      <c r="T1" s="1"/>
      <c r="U1" s="1"/>
    </row>
    <row r="2" spans="1:22" s="6" customFormat="1" ht="24" customHeight="1" x14ac:dyDescent="0.2">
      <c r="A2" s="4" t="s">
        <v>293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 t="s">
        <v>1</v>
      </c>
    </row>
    <row r="3" spans="1:22" s="6" customFormat="1" ht="48" customHeight="1" x14ac:dyDescent="0.2">
      <c r="A3" s="7" t="s">
        <v>2</v>
      </c>
      <c r="B3" s="8" t="s">
        <v>3</v>
      </c>
      <c r="C3" s="8" t="s">
        <v>4</v>
      </c>
      <c r="D3" s="8" t="s">
        <v>6</v>
      </c>
      <c r="E3" s="8" t="s">
        <v>7</v>
      </c>
      <c r="F3" s="45" t="s">
        <v>146</v>
      </c>
      <c r="G3" s="8" t="s">
        <v>147</v>
      </c>
      <c r="H3" s="8" t="s">
        <v>148</v>
      </c>
      <c r="I3" s="8" t="s">
        <v>149</v>
      </c>
      <c r="J3" s="8" t="s">
        <v>150</v>
      </c>
      <c r="K3" s="8" t="s">
        <v>151</v>
      </c>
      <c r="L3" s="8" t="s">
        <v>152</v>
      </c>
      <c r="M3" s="8" t="s">
        <v>153</v>
      </c>
      <c r="N3" s="8" t="s">
        <v>154</v>
      </c>
      <c r="O3" s="8" t="s">
        <v>155</v>
      </c>
      <c r="P3" s="8" t="s">
        <v>8</v>
      </c>
      <c r="Q3" s="7" t="s">
        <v>9</v>
      </c>
      <c r="R3" s="7" t="s">
        <v>10</v>
      </c>
      <c r="S3" s="90" t="s">
        <v>11</v>
      </c>
      <c r="T3" s="8" t="s">
        <v>12</v>
      </c>
      <c r="U3" s="8" t="s">
        <v>13</v>
      </c>
    </row>
    <row r="4" spans="1:22" s="6" customFormat="1" ht="3" customHeight="1" x14ac:dyDescent="0.2">
      <c r="A4" s="9"/>
      <c r="B4" s="10"/>
      <c r="C4" s="11"/>
      <c r="D4" s="12"/>
      <c r="E4" s="12"/>
      <c r="F4" s="2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91"/>
      <c r="T4" s="13"/>
      <c r="U4" s="11"/>
    </row>
    <row r="5" spans="1:22" s="6" customFormat="1" ht="24" customHeight="1" x14ac:dyDescent="0.2">
      <c r="A5" s="14"/>
      <c r="B5" s="15" t="s">
        <v>14</v>
      </c>
      <c r="C5" s="16"/>
      <c r="D5" s="16"/>
      <c r="E5" s="16"/>
      <c r="F5" s="21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92"/>
      <c r="T5" s="17"/>
      <c r="U5" s="18"/>
      <c r="V5" s="6" t="s">
        <v>15</v>
      </c>
    </row>
    <row r="6" spans="1:22" s="6" customFormat="1" ht="48" customHeight="1" x14ac:dyDescent="0.2">
      <c r="A6" s="19"/>
      <c r="B6" s="20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93"/>
      <c r="T6" s="22"/>
      <c r="U6" s="23"/>
    </row>
    <row r="7" spans="1:22" s="6" customFormat="1" ht="72.75" customHeight="1" x14ac:dyDescent="0.2">
      <c r="A7" s="9">
        <v>1</v>
      </c>
      <c r="B7" s="24" t="s">
        <v>17</v>
      </c>
      <c r="C7" s="11">
        <v>1315900</v>
      </c>
      <c r="D7" s="12"/>
      <c r="E7" s="12"/>
      <c r="F7" s="28"/>
      <c r="G7" s="12"/>
      <c r="H7" s="12"/>
      <c r="I7" s="12"/>
      <c r="J7" s="12"/>
      <c r="K7" s="12"/>
      <c r="L7" s="12"/>
      <c r="M7" s="12"/>
      <c r="N7" s="12"/>
      <c r="O7" s="12"/>
      <c r="P7" s="31">
        <v>355750</v>
      </c>
      <c r="Q7" s="25">
        <f>P7*100/C7</f>
        <v>27.03472908275705</v>
      </c>
      <c r="R7" s="26">
        <f>C7-P7</f>
        <v>960150</v>
      </c>
      <c r="S7" s="91"/>
      <c r="T7" s="13" t="s">
        <v>18</v>
      </c>
      <c r="U7" s="11" t="s">
        <v>19</v>
      </c>
      <c r="V7" s="6" t="s">
        <v>20</v>
      </c>
    </row>
    <row r="8" spans="1:22" s="6" customFormat="1" ht="20.25" customHeight="1" x14ac:dyDescent="0.2">
      <c r="A8" s="19"/>
      <c r="B8" s="72" t="s">
        <v>11</v>
      </c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94"/>
      <c r="Q8" s="29"/>
      <c r="R8" s="30"/>
      <c r="S8" s="95"/>
      <c r="T8" s="19"/>
      <c r="U8" s="27"/>
    </row>
    <row r="9" spans="1:22" s="6" customFormat="1" ht="49.5" customHeight="1" x14ac:dyDescent="0.2">
      <c r="A9" s="13">
        <v>2</v>
      </c>
      <c r="B9" s="50" t="s">
        <v>253</v>
      </c>
      <c r="C9" s="32">
        <v>5190200</v>
      </c>
      <c r="D9" s="3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31"/>
      <c r="Q9" s="25">
        <f>P9*100/C9</f>
        <v>0</v>
      </c>
      <c r="R9" s="26">
        <f>C9-P9</f>
        <v>5190200</v>
      </c>
      <c r="S9" s="91"/>
      <c r="T9" s="13" t="s">
        <v>254</v>
      </c>
      <c r="U9" s="32" t="s">
        <v>255</v>
      </c>
    </row>
    <row r="10" spans="1:22" s="6" customFormat="1" ht="48.75" customHeight="1" x14ac:dyDescent="0.2">
      <c r="A10" s="19"/>
      <c r="B10" s="20" t="s">
        <v>21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/>
      <c r="R10" s="30"/>
      <c r="S10" s="95"/>
      <c r="T10" s="19"/>
      <c r="U10" s="27"/>
    </row>
    <row r="11" spans="1:22" s="6" customFormat="1" ht="72" customHeight="1" x14ac:dyDescent="0.2">
      <c r="A11" s="13">
        <v>3</v>
      </c>
      <c r="B11" s="50" t="s">
        <v>22</v>
      </c>
      <c r="C11" s="32">
        <f>3598000-488000</f>
        <v>3110000</v>
      </c>
      <c r="D11" s="31">
        <v>2609434</v>
      </c>
      <c r="E11" s="12" t="s">
        <v>23</v>
      </c>
      <c r="F11" s="51"/>
      <c r="G11" s="51"/>
      <c r="H11" s="51"/>
      <c r="I11" s="51"/>
      <c r="J11" s="51">
        <f>D11</f>
        <v>2609434</v>
      </c>
      <c r="K11" s="51"/>
      <c r="L11" s="51"/>
      <c r="M11" s="51"/>
      <c r="N11" s="51"/>
      <c r="O11" s="51"/>
      <c r="P11" s="31">
        <v>2609434</v>
      </c>
      <c r="Q11" s="25">
        <f>P11*100/C11</f>
        <v>83.904630225080382</v>
      </c>
      <c r="R11" s="26">
        <f t="shared" ref="R11:R17" si="0">C11-P11</f>
        <v>500566</v>
      </c>
      <c r="S11" s="96">
        <f>C11-D11</f>
        <v>500566</v>
      </c>
      <c r="T11" s="13" t="s">
        <v>24</v>
      </c>
      <c r="U11" s="70" t="s">
        <v>166</v>
      </c>
      <c r="V11" s="6" t="s">
        <v>20</v>
      </c>
    </row>
    <row r="12" spans="1:22" s="6" customFormat="1" ht="48" customHeight="1" x14ac:dyDescent="0.2">
      <c r="A12" s="13">
        <v>4</v>
      </c>
      <c r="B12" s="50" t="s">
        <v>25</v>
      </c>
      <c r="C12" s="32"/>
      <c r="D12" s="3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25"/>
      <c r="R12" s="26">
        <f t="shared" si="0"/>
        <v>0</v>
      </c>
      <c r="S12" s="91"/>
      <c r="T12" s="13" t="s">
        <v>26</v>
      </c>
      <c r="U12" s="70" t="s">
        <v>166</v>
      </c>
      <c r="V12" s="6" t="s">
        <v>20</v>
      </c>
    </row>
    <row r="13" spans="1:22" s="6" customFormat="1" ht="96.75" customHeight="1" x14ac:dyDescent="0.2">
      <c r="A13" s="13"/>
      <c r="B13" s="50" t="s">
        <v>156</v>
      </c>
      <c r="C13" s="32">
        <v>6000000</v>
      </c>
      <c r="D13" s="31">
        <v>6000000</v>
      </c>
      <c r="E13" s="12" t="s">
        <v>157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31">
        <v>6000000</v>
      </c>
      <c r="Q13" s="25">
        <f>P13*100/C13</f>
        <v>100</v>
      </c>
      <c r="R13" s="26">
        <f t="shared" si="0"/>
        <v>0</v>
      </c>
      <c r="S13" s="96">
        <f>C13-D13</f>
        <v>0</v>
      </c>
      <c r="T13" s="13" t="s">
        <v>26</v>
      </c>
      <c r="U13" s="32"/>
    </row>
    <row r="14" spans="1:22" s="6" customFormat="1" ht="96.75" customHeight="1" x14ac:dyDescent="0.2">
      <c r="A14" s="13"/>
      <c r="B14" s="50" t="s">
        <v>158</v>
      </c>
      <c r="C14" s="32">
        <f>6000000-1411000</f>
        <v>4589000</v>
      </c>
      <c r="D14" s="31">
        <v>4589000</v>
      </c>
      <c r="E14" s="12" t="s">
        <v>159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31">
        <v>4589000</v>
      </c>
      <c r="Q14" s="25">
        <f>P14*100/C14</f>
        <v>100</v>
      </c>
      <c r="R14" s="26">
        <f t="shared" si="0"/>
        <v>0</v>
      </c>
      <c r="S14" s="96">
        <f>C14-D14</f>
        <v>0</v>
      </c>
      <c r="T14" s="13" t="s">
        <v>26</v>
      </c>
      <c r="U14" s="32"/>
    </row>
    <row r="15" spans="1:22" s="6" customFormat="1" ht="72" x14ac:dyDescent="0.2">
      <c r="A15" s="13">
        <v>5</v>
      </c>
      <c r="B15" s="50" t="s">
        <v>28</v>
      </c>
      <c r="C15" s="32">
        <v>2379000</v>
      </c>
      <c r="D15" s="31">
        <v>2377000</v>
      </c>
      <c r="E15" s="12" t="s">
        <v>160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25">
        <f>P15*100/C15</f>
        <v>0</v>
      </c>
      <c r="R15" s="26">
        <f t="shared" si="0"/>
        <v>2379000</v>
      </c>
      <c r="S15" s="96">
        <f>C15-D15</f>
        <v>2000</v>
      </c>
      <c r="T15" s="13" t="s">
        <v>29</v>
      </c>
      <c r="U15" s="32" t="s">
        <v>142</v>
      </c>
      <c r="V15" s="6" t="s">
        <v>20</v>
      </c>
    </row>
    <row r="16" spans="1:22" s="6" customFormat="1" ht="72" customHeight="1" x14ac:dyDescent="0.2">
      <c r="A16" s="13">
        <v>6</v>
      </c>
      <c r="B16" s="50" t="s">
        <v>30</v>
      </c>
      <c r="C16" s="32">
        <v>7200000</v>
      </c>
      <c r="D16" s="3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25">
        <f>P16*100/C16</f>
        <v>0</v>
      </c>
      <c r="R16" s="26">
        <f t="shared" si="0"/>
        <v>7200000</v>
      </c>
      <c r="S16" s="91"/>
      <c r="T16" s="13" t="s">
        <v>31</v>
      </c>
      <c r="U16" s="32" t="s">
        <v>247</v>
      </c>
      <c r="V16" s="6" t="s">
        <v>20</v>
      </c>
    </row>
    <row r="17" spans="1:22" s="6" customFormat="1" ht="48" customHeight="1" x14ac:dyDescent="0.2">
      <c r="A17" s="13">
        <v>7</v>
      </c>
      <c r="B17" s="50" t="s">
        <v>32</v>
      </c>
      <c r="C17" s="32">
        <v>1900000</v>
      </c>
      <c r="D17" s="31">
        <v>1880000</v>
      </c>
      <c r="E17" s="12" t="s">
        <v>162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1">
        <v>1880000</v>
      </c>
      <c r="Q17" s="25">
        <f>P17*100/C17</f>
        <v>98.94736842105263</v>
      </c>
      <c r="R17" s="26">
        <f t="shared" si="0"/>
        <v>20000</v>
      </c>
      <c r="S17" s="96">
        <f>C17-D17</f>
        <v>20000</v>
      </c>
      <c r="T17" s="13" t="s">
        <v>26</v>
      </c>
      <c r="U17" s="70" t="s">
        <v>166</v>
      </c>
      <c r="V17" s="6" t="s">
        <v>20</v>
      </c>
    </row>
    <row r="18" spans="1:22" s="6" customFormat="1" ht="27.75" customHeight="1" x14ac:dyDescent="0.2">
      <c r="A18" s="19"/>
      <c r="B18" s="20" t="s">
        <v>256</v>
      </c>
      <c r="C18" s="27"/>
      <c r="D18" s="94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94"/>
      <c r="Q18" s="29"/>
      <c r="R18" s="30"/>
      <c r="S18" s="95"/>
      <c r="T18" s="19"/>
      <c r="U18" s="27"/>
    </row>
    <row r="19" spans="1:22" s="6" customFormat="1" ht="90" customHeight="1" x14ac:dyDescent="0.2">
      <c r="A19" s="13">
        <v>8</v>
      </c>
      <c r="B19" s="50" t="s">
        <v>257</v>
      </c>
      <c r="C19" s="32">
        <v>16693100</v>
      </c>
      <c r="D19" s="3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1"/>
      <c r="Q19" s="25">
        <f>P19*100/C19</f>
        <v>0</v>
      </c>
      <c r="R19" s="26">
        <f>C19-P19</f>
        <v>16693100</v>
      </c>
      <c r="S19" s="91"/>
      <c r="T19" s="13" t="s">
        <v>65</v>
      </c>
      <c r="U19" s="32" t="s">
        <v>255</v>
      </c>
    </row>
    <row r="20" spans="1:22" s="6" customFormat="1" ht="27" customHeight="1" x14ac:dyDescent="0.2">
      <c r="A20" s="19"/>
      <c r="B20" s="20" t="s">
        <v>34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30"/>
      <c r="S20" s="95"/>
      <c r="T20" s="19"/>
      <c r="U20" s="27"/>
    </row>
    <row r="21" spans="1:22" s="6" customFormat="1" ht="48" customHeight="1" x14ac:dyDescent="0.2">
      <c r="A21" s="9"/>
      <c r="B21" s="24" t="s">
        <v>35</v>
      </c>
      <c r="C21" s="11">
        <v>10000000</v>
      </c>
      <c r="D21" s="12"/>
      <c r="E21" s="12"/>
      <c r="F21" s="28"/>
      <c r="G21" s="12"/>
      <c r="H21" s="12"/>
      <c r="I21" s="12"/>
      <c r="J21" s="12"/>
      <c r="K21" s="12"/>
      <c r="L21" s="12"/>
      <c r="M21" s="12"/>
      <c r="N21" s="12"/>
      <c r="O21" s="12"/>
      <c r="P21" s="51">
        <v>6115796.79</v>
      </c>
      <c r="Q21" s="25">
        <f>P21*100/C21</f>
        <v>61.157967900000003</v>
      </c>
      <c r="R21" s="26">
        <f>C21-P21</f>
        <v>3884203.21</v>
      </c>
      <c r="S21" s="91"/>
      <c r="T21" s="13" t="s">
        <v>36</v>
      </c>
      <c r="U21" s="11"/>
      <c r="V21" s="6" t="s">
        <v>20</v>
      </c>
    </row>
    <row r="22" spans="1:22" s="6" customFormat="1" ht="47.25" customHeight="1" x14ac:dyDescent="0.2">
      <c r="A22" s="34"/>
      <c r="B22" s="35" t="s">
        <v>37</v>
      </c>
      <c r="C22" s="36"/>
      <c r="D22" s="36"/>
      <c r="E22" s="36"/>
      <c r="F22" s="21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97"/>
      <c r="T22" s="37"/>
      <c r="U22" s="38"/>
      <c r="V22" s="6" t="s">
        <v>15</v>
      </c>
    </row>
    <row r="23" spans="1:22" s="6" customFormat="1" ht="48" customHeight="1" x14ac:dyDescent="0.2">
      <c r="A23" s="19"/>
      <c r="B23" s="20" t="s">
        <v>38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93"/>
      <c r="T23" s="22"/>
      <c r="U23" s="23"/>
    </row>
    <row r="24" spans="1:22" s="6" customFormat="1" ht="75" customHeight="1" x14ac:dyDescent="0.2">
      <c r="A24" s="9">
        <v>9</v>
      </c>
      <c r="B24" s="24" t="s">
        <v>39</v>
      </c>
      <c r="C24" s="11">
        <f>9930000-2710189-1259878</f>
        <v>5959933</v>
      </c>
      <c r="D24" s="31">
        <v>5959933</v>
      </c>
      <c r="E24" s="12" t="s">
        <v>163</v>
      </c>
      <c r="F24" s="28"/>
      <c r="G24" s="12"/>
      <c r="H24" s="12"/>
      <c r="I24" s="12"/>
      <c r="J24" s="12"/>
      <c r="K24" s="12"/>
      <c r="L24" s="12"/>
      <c r="M24" s="12"/>
      <c r="N24" s="12"/>
      <c r="O24" s="12"/>
      <c r="P24" s="31">
        <v>4168751.76</v>
      </c>
      <c r="Q24" s="25">
        <f>P24*100/C24</f>
        <v>69.946285637774793</v>
      </c>
      <c r="R24" s="26">
        <f>C24-P24</f>
        <v>1791181.2400000002</v>
      </c>
      <c r="S24" s="96">
        <f>C24-D24</f>
        <v>0</v>
      </c>
      <c r="T24" s="13" t="s">
        <v>40</v>
      </c>
      <c r="U24" s="11" t="s">
        <v>142</v>
      </c>
      <c r="V24" s="6" t="s">
        <v>20</v>
      </c>
    </row>
    <row r="25" spans="1:22" s="6" customFormat="1" ht="48" customHeight="1" x14ac:dyDescent="0.2">
      <c r="A25" s="9">
        <v>10</v>
      </c>
      <c r="B25" s="24" t="s">
        <v>41</v>
      </c>
      <c r="C25" s="11">
        <f>10000000-1747845</f>
        <v>8252155</v>
      </c>
      <c r="D25" s="81">
        <v>8252154.5800000001</v>
      </c>
      <c r="E25" s="10" t="s">
        <v>163</v>
      </c>
      <c r="F25" s="2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25">
        <f>P25*100/C25</f>
        <v>0</v>
      </c>
      <c r="R25" s="26">
        <f>C25-P25</f>
        <v>8252155</v>
      </c>
      <c r="S25" s="96">
        <f>C25-D25</f>
        <v>0.41999999992549419</v>
      </c>
      <c r="T25" s="13" t="s">
        <v>40</v>
      </c>
      <c r="U25" s="11" t="s">
        <v>142</v>
      </c>
      <c r="V25" s="6" t="s">
        <v>20</v>
      </c>
    </row>
    <row r="26" spans="1:22" s="6" customFormat="1" ht="72" customHeight="1" x14ac:dyDescent="0.2">
      <c r="A26" s="9">
        <v>11</v>
      </c>
      <c r="B26" s="24" t="s">
        <v>42</v>
      </c>
      <c r="C26" s="11">
        <v>1415500</v>
      </c>
      <c r="D26" s="12"/>
      <c r="E26" s="12" t="s">
        <v>163</v>
      </c>
      <c r="F26" s="28"/>
      <c r="G26" s="12"/>
      <c r="H26" s="12"/>
      <c r="I26" s="12"/>
      <c r="J26" s="12"/>
      <c r="K26" s="12"/>
      <c r="L26" s="12"/>
      <c r="M26" s="12"/>
      <c r="N26" s="12"/>
      <c r="O26" s="12"/>
      <c r="P26" s="51">
        <v>1410100</v>
      </c>
      <c r="Q26" s="25">
        <f>P26*100/C26</f>
        <v>99.618509360649952</v>
      </c>
      <c r="R26" s="26">
        <f>C26-P26</f>
        <v>5400</v>
      </c>
      <c r="S26" s="83">
        <v>54000</v>
      </c>
      <c r="T26" s="13" t="s">
        <v>40</v>
      </c>
      <c r="U26" s="11" t="s">
        <v>166</v>
      </c>
      <c r="V26" s="6" t="s">
        <v>20</v>
      </c>
    </row>
    <row r="27" spans="1:22" s="6" customFormat="1" ht="54" customHeight="1" x14ac:dyDescent="0.2">
      <c r="A27" s="9">
        <v>12</v>
      </c>
      <c r="B27" s="24" t="s">
        <v>43</v>
      </c>
      <c r="C27" s="11">
        <f>9750000-2623277-494700-496000-494700</f>
        <v>5641323</v>
      </c>
      <c r="D27" s="31">
        <v>5619933</v>
      </c>
      <c r="E27" s="12" t="s">
        <v>163</v>
      </c>
      <c r="F27" s="28"/>
      <c r="G27" s="12"/>
      <c r="H27" s="12"/>
      <c r="I27" s="12"/>
      <c r="J27" s="12"/>
      <c r="K27" s="12"/>
      <c r="L27" s="12"/>
      <c r="M27" s="12"/>
      <c r="N27" s="12"/>
      <c r="O27" s="12"/>
      <c r="P27" s="31">
        <v>4168751.76</v>
      </c>
      <c r="Q27" s="25">
        <f>P27*100/C27</f>
        <v>73.896704017834111</v>
      </c>
      <c r="R27" s="26">
        <f>C27-P27</f>
        <v>1472571.2400000002</v>
      </c>
      <c r="S27" s="96">
        <f>C27-D27</f>
        <v>21390</v>
      </c>
      <c r="T27" s="13" t="s">
        <v>40</v>
      </c>
      <c r="U27" s="11" t="s">
        <v>142</v>
      </c>
      <c r="V27" s="6" t="s">
        <v>20</v>
      </c>
    </row>
    <row r="28" spans="1:22" s="6" customFormat="1" ht="24" customHeight="1" x14ac:dyDescent="0.2">
      <c r="A28" s="19"/>
      <c r="B28" s="20" t="s">
        <v>44</v>
      </c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30"/>
      <c r="S28" s="95"/>
      <c r="T28" s="19"/>
      <c r="U28" s="27"/>
    </row>
    <row r="29" spans="1:22" s="6" customFormat="1" ht="48" customHeight="1" x14ac:dyDescent="0.2">
      <c r="A29" s="13">
        <v>13</v>
      </c>
      <c r="B29" s="50" t="s">
        <v>45</v>
      </c>
      <c r="C29" s="32">
        <f>23000000-1179379</f>
        <v>21820621</v>
      </c>
      <c r="D29" s="31">
        <v>21820620.489999998</v>
      </c>
      <c r="E29" s="12" t="s">
        <v>165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51">
        <v>2618474.46</v>
      </c>
      <c r="Q29" s="25">
        <f>P29*100/C29</f>
        <v>11.99999972503074</v>
      </c>
      <c r="R29" s="26">
        <f>C29-P29</f>
        <v>19202146.539999999</v>
      </c>
      <c r="S29" s="96">
        <f>C29-D29</f>
        <v>0.51000000163912773</v>
      </c>
      <c r="T29" s="13" t="s">
        <v>46</v>
      </c>
      <c r="U29" s="32" t="s">
        <v>142</v>
      </c>
      <c r="V29" s="6" t="s">
        <v>20</v>
      </c>
    </row>
    <row r="30" spans="1:22" s="6" customFormat="1" ht="72" customHeight="1" x14ac:dyDescent="0.2">
      <c r="A30" s="13">
        <v>14</v>
      </c>
      <c r="B30" s="50" t="s">
        <v>47</v>
      </c>
      <c r="C30" s="32">
        <v>1347000</v>
      </c>
      <c r="D30" s="31">
        <v>1098000</v>
      </c>
      <c r="E30" s="12" t="s">
        <v>48</v>
      </c>
      <c r="F30" s="51"/>
      <c r="G30" s="51"/>
      <c r="H30" s="51"/>
      <c r="I30" s="51">
        <f>D30</f>
        <v>1098000</v>
      </c>
      <c r="J30" s="51"/>
      <c r="K30" s="51"/>
      <c r="L30" s="51"/>
      <c r="M30" s="51"/>
      <c r="N30" s="51"/>
      <c r="O30" s="51"/>
      <c r="P30" s="31">
        <v>1098000</v>
      </c>
      <c r="Q30" s="25">
        <f>P30*100/C30</f>
        <v>81.514476614699333</v>
      </c>
      <c r="R30" s="26">
        <f>C30-P30</f>
        <v>249000</v>
      </c>
      <c r="S30" s="96">
        <f>C30-D30</f>
        <v>249000</v>
      </c>
      <c r="T30" s="13" t="s">
        <v>24</v>
      </c>
      <c r="U30" s="70" t="s">
        <v>166</v>
      </c>
      <c r="V30" s="6" t="s">
        <v>20</v>
      </c>
    </row>
    <row r="31" spans="1:22" s="6" customFormat="1" ht="49.5" customHeight="1" x14ac:dyDescent="0.2">
      <c r="A31" s="9">
        <v>15</v>
      </c>
      <c r="B31" s="24" t="s">
        <v>49</v>
      </c>
      <c r="C31" s="11">
        <f>20000000-1200000</f>
        <v>18800000</v>
      </c>
      <c r="D31" s="31">
        <v>18800000</v>
      </c>
      <c r="E31" s="12" t="s">
        <v>222</v>
      </c>
      <c r="F31" s="28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25">
        <f>P31*100/C31</f>
        <v>0</v>
      </c>
      <c r="R31" s="26">
        <f>C31-P31</f>
        <v>18800000</v>
      </c>
      <c r="S31" s="96">
        <f>C31-D31</f>
        <v>0</v>
      </c>
      <c r="T31" s="13" t="s">
        <v>46</v>
      </c>
      <c r="U31" s="32" t="s">
        <v>142</v>
      </c>
      <c r="V31" s="6" t="s">
        <v>20</v>
      </c>
    </row>
    <row r="32" spans="1:22" s="6" customFormat="1" ht="48" customHeight="1" x14ac:dyDescent="0.2">
      <c r="A32" s="19"/>
      <c r="B32" s="20" t="s">
        <v>50</v>
      </c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  <c r="R32" s="30"/>
      <c r="S32" s="95"/>
      <c r="T32" s="19"/>
      <c r="U32" s="27"/>
    </row>
    <row r="33" spans="1:22" s="6" customFormat="1" ht="76.5" customHeight="1" x14ac:dyDescent="0.2">
      <c r="A33" s="9">
        <v>15</v>
      </c>
      <c r="B33" s="24" t="s">
        <v>51</v>
      </c>
      <c r="C33" s="11">
        <v>5000000</v>
      </c>
      <c r="D33" s="12"/>
      <c r="E33" s="12"/>
      <c r="F33" s="28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25">
        <f>P33*100/C33</f>
        <v>0</v>
      </c>
      <c r="R33" s="26">
        <f>C33-P33</f>
        <v>5000000</v>
      </c>
      <c r="S33" s="91"/>
      <c r="T33" s="13" t="s">
        <v>26</v>
      </c>
      <c r="U33" s="32" t="s">
        <v>223</v>
      </c>
      <c r="V33" s="6" t="s">
        <v>20</v>
      </c>
    </row>
    <row r="34" spans="1:22" s="6" customFormat="1" ht="48" customHeight="1" x14ac:dyDescent="0.2">
      <c r="A34" s="14"/>
      <c r="B34" s="15" t="s">
        <v>52</v>
      </c>
      <c r="C34" s="16"/>
      <c r="D34" s="16"/>
      <c r="E34" s="16"/>
      <c r="F34" s="21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92"/>
      <c r="T34" s="17"/>
      <c r="U34" s="18"/>
      <c r="V34" s="6" t="s">
        <v>15</v>
      </c>
    </row>
    <row r="35" spans="1:22" s="6" customFormat="1" ht="48" customHeight="1" x14ac:dyDescent="0.2">
      <c r="A35" s="19"/>
      <c r="B35" s="20" t="s">
        <v>53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93"/>
      <c r="T35" s="22"/>
      <c r="U35" s="23"/>
    </row>
    <row r="36" spans="1:22" s="6" customFormat="1" ht="48" customHeight="1" x14ac:dyDescent="0.2">
      <c r="A36" s="9">
        <v>17</v>
      </c>
      <c r="B36" s="24" t="s">
        <v>54</v>
      </c>
      <c r="C36" s="11">
        <v>9900000</v>
      </c>
      <c r="D36" s="31">
        <v>8358000</v>
      </c>
      <c r="E36" s="12" t="s">
        <v>168</v>
      </c>
      <c r="F36" s="28"/>
      <c r="G36" s="12"/>
      <c r="H36" s="12"/>
      <c r="I36" s="12"/>
      <c r="J36" s="12"/>
      <c r="K36" s="12"/>
      <c r="L36" s="12"/>
      <c r="M36" s="12"/>
      <c r="N36" s="12"/>
      <c r="O36" s="12"/>
      <c r="P36" s="31">
        <v>8358000</v>
      </c>
      <c r="Q36" s="25">
        <f>P36*100/C36</f>
        <v>84.424242424242422</v>
      </c>
      <c r="R36" s="26">
        <f>C36-P36</f>
        <v>1542000</v>
      </c>
      <c r="S36" s="96">
        <f>C36-D36</f>
        <v>1542000</v>
      </c>
      <c r="T36" s="13" t="s">
        <v>55</v>
      </c>
      <c r="U36" s="32" t="s">
        <v>166</v>
      </c>
      <c r="V36" s="6" t="s">
        <v>20</v>
      </c>
    </row>
    <row r="37" spans="1:22" s="6" customFormat="1" ht="50.25" customHeight="1" x14ac:dyDescent="0.2">
      <c r="A37" s="9">
        <v>18</v>
      </c>
      <c r="B37" s="24" t="s">
        <v>224</v>
      </c>
      <c r="C37" s="11">
        <v>9950000</v>
      </c>
      <c r="D37" s="31">
        <v>8259000</v>
      </c>
      <c r="E37" s="12" t="s">
        <v>248</v>
      </c>
      <c r="F37" s="2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5">
        <f>P37*100/C37</f>
        <v>0</v>
      </c>
      <c r="R37" s="26">
        <f>C37-P37</f>
        <v>9950000</v>
      </c>
      <c r="S37" s="96">
        <f>C37-D37</f>
        <v>1691000</v>
      </c>
      <c r="T37" s="13" t="s">
        <v>55</v>
      </c>
      <c r="U37" s="32" t="s">
        <v>142</v>
      </c>
    </row>
    <row r="38" spans="1:22" s="6" customFormat="1" ht="48" customHeight="1" x14ac:dyDescent="0.2">
      <c r="A38" s="9">
        <v>19</v>
      </c>
      <c r="B38" s="24" t="s">
        <v>57</v>
      </c>
      <c r="C38" s="11">
        <v>9900000</v>
      </c>
      <c r="D38" s="31">
        <v>9850000</v>
      </c>
      <c r="E38" s="12" t="s">
        <v>168</v>
      </c>
      <c r="F38" s="28"/>
      <c r="G38" s="12"/>
      <c r="H38" s="12"/>
      <c r="I38" s="12"/>
      <c r="J38" s="12"/>
      <c r="K38" s="12"/>
      <c r="L38" s="12"/>
      <c r="M38" s="12"/>
      <c r="N38" s="12"/>
      <c r="O38" s="12"/>
      <c r="P38" s="31">
        <v>9850000</v>
      </c>
      <c r="Q38" s="25">
        <f>P38*100/C38</f>
        <v>99.494949494949495</v>
      </c>
      <c r="R38" s="26">
        <f>C38-P38</f>
        <v>50000</v>
      </c>
      <c r="S38" s="96">
        <f>C38-D38</f>
        <v>50000</v>
      </c>
      <c r="T38" s="13" t="s">
        <v>55</v>
      </c>
      <c r="U38" s="70" t="s">
        <v>166</v>
      </c>
    </row>
    <row r="39" spans="1:22" s="6" customFormat="1" ht="48" customHeight="1" x14ac:dyDescent="0.2">
      <c r="A39" s="9">
        <v>20</v>
      </c>
      <c r="B39" s="24" t="s">
        <v>58</v>
      </c>
      <c r="C39" s="11">
        <v>5956000</v>
      </c>
      <c r="D39" s="31">
        <v>5950000</v>
      </c>
      <c r="E39" s="12" t="s">
        <v>168</v>
      </c>
      <c r="F39" s="28"/>
      <c r="G39" s="12"/>
      <c r="H39" s="12"/>
      <c r="I39" s="12"/>
      <c r="J39" s="12"/>
      <c r="K39" s="12"/>
      <c r="L39" s="12"/>
      <c r="M39" s="12"/>
      <c r="N39" s="12"/>
      <c r="O39" s="12"/>
      <c r="P39" s="31">
        <v>5950000</v>
      </c>
      <c r="Q39" s="25">
        <f>P39*100/C39</f>
        <v>99.899261249160517</v>
      </c>
      <c r="R39" s="26">
        <f>C39-P39</f>
        <v>6000</v>
      </c>
      <c r="S39" s="96">
        <f>C39-D39</f>
        <v>6000</v>
      </c>
      <c r="T39" s="13" t="s">
        <v>55</v>
      </c>
      <c r="U39" s="70" t="s">
        <v>166</v>
      </c>
    </row>
    <row r="40" spans="1:22" s="6" customFormat="1" ht="48" customHeight="1" x14ac:dyDescent="0.2">
      <c r="A40" s="19"/>
      <c r="B40" s="20" t="s">
        <v>59</v>
      </c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/>
      <c r="R40" s="30"/>
      <c r="S40" s="95"/>
      <c r="T40" s="19"/>
      <c r="U40" s="27"/>
    </row>
    <row r="41" spans="1:22" s="6" customFormat="1" ht="120" customHeight="1" x14ac:dyDescent="0.2">
      <c r="A41" s="9">
        <v>21</v>
      </c>
      <c r="B41" s="24" t="s">
        <v>60</v>
      </c>
      <c r="C41" s="11">
        <f>11500000-1395400-672999</f>
        <v>9431601</v>
      </c>
      <c r="D41" s="71">
        <v>9431600.3900000006</v>
      </c>
      <c r="E41" s="12" t="s">
        <v>226</v>
      </c>
      <c r="F41" s="28"/>
      <c r="G41" s="12"/>
      <c r="H41" s="12"/>
      <c r="I41" s="12"/>
      <c r="J41" s="12"/>
      <c r="K41" s="12"/>
      <c r="L41" s="12"/>
      <c r="M41" s="12"/>
      <c r="N41" s="12"/>
      <c r="O41" s="12"/>
      <c r="P41" s="12">
        <v>4715800.2</v>
      </c>
      <c r="Q41" s="25">
        <f t="shared" ref="Q41:Q97" si="1">P41*100/C41</f>
        <v>49.999996819203865</v>
      </c>
      <c r="R41" s="98">
        <f t="shared" ref="R41:R90" si="2">C41-P41</f>
        <v>4715800.8</v>
      </c>
      <c r="S41" s="96">
        <f t="shared" ref="S41:S69" si="3">C41-D41</f>
        <v>0.60999999940395355</v>
      </c>
      <c r="T41" s="13" t="s">
        <v>61</v>
      </c>
      <c r="U41" s="32" t="s">
        <v>142</v>
      </c>
      <c r="V41" s="6" t="s">
        <v>20</v>
      </c>
    </row>
    <row r="42" spans="1:22" s="6" customFormat="1" ht="72" customHeight="1" x14ac:dyDescent="0.2">
      <c r="A42" s="9">
        <v>22</v>
      </c>
      <c r="B42" s="24" t="s">
        <v>62</v>
      </c>
      <c r="C42" s="11">
        <f>8290000-497400</f>
        <v>7792600</v>
      </c>
      <c r="D42" s="31">
        <v>7792600</v>
      </c>
      <c r="E42" s="12" t="s">
        <v>227</v>
      </c>
      <c r="F42" s="28"/>
      <c r="G42" s="12"/>
      <c r="H42" s="12"/>
      <c r="I42" s="12"/>
      <c r="J42" s="12"/>
      <c r="K42" s="12"/>
      <c r="L42" s="12"/>
      <c r="M42" s="12"/>
      <c r="N42" s="12"/>
      <c r="O42" s="12"/>
      <c r="P42" s="31">
        <v>3935263</v>
      </c>
      <c r="Q42" s="25">
        <f t="shared" si="1"/>
        <v>50.5</v>
      </c>
      <c r="R42" s="26">
        <f t="shared" si="2"/>
        <v>3857337</v>
      </c>
      <c r="S42" s="96">
        <f t="shared" si="3"/>
        <v>0</v>
      </c>
      <c r="T42" s="13" t="s">
        <v>61</v>
      </c>
      <c r="U42" s="32" t="s">
        <v>142</v>
      </c>
      <c r="V42" s="6" t="s">
        <v>20</v>
      </c>
    </row>
    <row r="43" spans="1:22" s="6" customFormat="1" ht="96" customHeight="1" x14ac:dyDescent="0.2">
      <c r="A43" s="9">
        <v>23</v>
      </c>
      <c r="B43" s="24" t="s">
        <v>63</v>
      </c>
      <c r="C43" s="11">
        <f>2400000-151200</f>
        <v>2248800</v>
      </c>
      <c r="D43" s="31">
        <v>2248800</v>
      </c>
      <c r="E43" s="12" t="s">
        <v>228</v>
      </c>
      <c r="F43" s="28"/>
      <c r="G43" s="12"/>
      <c r="H43" s="12"/>
      <c r="I43" s="12"/>
      <c r="J43" s="12"/>
      <c r="K43" s="12"/>
      <c r="L43" s="12"/>
      <c r="M43" s="12"/>
      <c r="N43" s="12"/>
      <c r="O43" s="12"/>
      <c r="P43" s="71">
        <v>2248800</v>
      </c>
      <c r="Q43" s="25">
        <f t="shared" si="1"/>
        <v>100</v>
      </c>
      <c r="R43" s="98">
        <f t="shared" si="2"/>
        <v>0</v>
      </c>
      <c r="S43" s="96">
        <f t="shared" si="3"/>
        <v>0</v>
      </c>
      <c r="T43" s="13" t="s">
        <v>61</v>
      </c>
      <c r="U43" s="70" t="s">
        <v>166</v>
      </c>
      <c r="V43" s="6" t="s">
        <v>20</v>
      </c>
    </row>
    <row r="44" spans="1:22" s="6" customFormat="1" ht="96" customHeight="1" x14ac:dyDescent="0.2">
      <c r="A44" s="9">
        <v>24</v>
      </c>
      <c r="B44" s="24" t="s">
        <v>64</v>
      </c>
      <c r="C44" s="11">
        <f>8886000-2047000</f>
        <v>6839000</v>
      </c>
      <c r="D44" s="31">
        <v>6839000</v>
      </c>
      <c r="E44" s="12" t="s">
        <v>170</v>
      </c>
      <c r="F44" s="28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25">
        <f t="shared" si="1"/>
        <v>0</v>
      </c>
      <c r="R44" s="26">
        <f t="shared" si="2"/>
        <v>6839000</v>
      </c>
      <c r="S44" s="96">
        <f t="shared" si="3"/>
        <v>0</v>
      </c>
      <c r="T44" s="13" t="s">
        <v>65</v>
      </c>
      <c r="U44" s="32" t="s">
        <v>229</v>
      </c>
      <c r="V44" s="6" t="s">
        <v>20</v>
      </c>
    </row>
    <row r="45" spans="1:22" s="6" customFormat="1" ht="96" customHeight="1" x14ac:dyDescent="0.2">
      <c r="A45" s="13">
        <v>25</v>
      </c>
      <c r="B45" s="50" t="s">
        <v>67</v>
      </c>
      <c r="C45" s="32">
        <f>5751000-93568-1489432</f>
        <v>4168000</v>
      </c>
      <c r="D45" s="31">
        <v>4168000</v>
      </c>
      <c r="E45" s="12" t="s">
        <v>172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31">
        <v>4168000</v>
      </c>
      <c r="Q45" s="25">
        <f t="shared" si="1"/>
        <v>100</v>
      </c>
      <c r="R45" s="26">
        <f t="shared" si="2"/>
        <v>0</v>
      </c>
      <c r="S45" s="96">
        <f t="shared" si="3"/>
        <v>0</v>
      </c>
      <c r="T45" s="13" t="s">
        <v>65</v>
      </c>
      <c r="U45" s="70" t="s">
        <v>166</v>
      </c>
      <c r="V45" s="6" t="s">
        <v>20</v>
      </c>
    </row>
    <row r="46" spans="1:22" s="6" customFormat="1" ht="72" customHeight="1" x14ac:dyDescent="0.2">
      <c r="A46" s="13">
        <v>26</v>
      </c>
      <c r="B46" s="50" t="s">
        <v>69</v>
      </c>
      <c r="C46" s="32">
        <f>4091000-841000</f>
        <v>3250000</v>
      </c>
      <c r="D46" s="51">
        <v>3229214.47</v>
      </c>
      <c r="E46" s="12" t="s">
        <v>173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71">
        <v>3229214.47</v>
      </c>
      <c r="Q46" s="25">
        <f t="shared" si="1"/>
        <v>99.36044523076923</v>
      </c>
      <c r="R46" s="51">
        <f t="shared" si="2"/>
        <v>20785.529999999795</v>
      </c>
      <c r="S46" s="96">
        <f t="shared" si="3"/>
        <v>20785.529999999795</v>
      </c>
      <c r="T46" s="13" t="s">
        <v>65</v>
      </c>
      <c r="U46" s="70" t="s">
        <v>166</v>
      </c>
      <c r="V46" s="6" t="s">
        <v>20</v>
      </c>
    </row>
    <row r="47" spans="1:22" s="6" customFormat="1" ht="96" customHeight="1" x14ac:dyDescent="0.2">
      <c r="A47" s="13">
        <v>27</v>
      </c>
      <c r="B47" s="50" t="s">
        <v>71</v>
      </c>
      <c r="C47" s="32">
        <f>3400000-378100</f>
        <v>3021900</v>
      </c>
      <c r="D47" s="51">
        <v>2842000</v>
      </c>
      <c r="E47" s="12" t="s">
        <v>174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31">
        <v>2842000</v>
      </c>
      <c r="Q47" s="25">
        <f t="shared" si="1"/>
        <v>94.046791753532545</v>
      </c>
      <c r="R47" s="26">
        <f t="shared" si="2"/>
        <v>179900</v>
      </c>
      <c r="S47" s="96">
        <f t="shared" si="3"/>
        <v>179900</v>
      </c>
      <c r="T47" s="13" t="s">
        <v>65</v>
      </c>
      <c r="U47" s="70" t="s">
        <v>166</v>
      </c>
      <c r="V47" s="6" t="s">
        <v>20</v>
      </c>
    </row>
    <row r="48" spans="1:22" s="6" customFormat="1" ht="72" customHeight="1" x14ac:dyDescent="0.2">
      <c r="A48" s="9">
        <v>28</v>
      </c>
      <c r="B48" s="24" t="s">
        <v>72</v>
      </c>
      <c r="C48" s="11">
        <f>8400000-1428000</f>
        <v>6972000</v>
      </c>
      <c r="D48" s="57">
        <v>6972000</v>
      </c>
      <c r="E48" s="12" t="s">
        <v>175</v>
      </c>
      <c r="F48" s="28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25">
        <f t="shared" si="1"/>
        <v>0</v>
      </c>
      <c r="R48" s="26">
        <f t="shared" si="2"/>
        <v>6972000</v>
      </c>
      <c r="S48" s="96">
        <f t="shared" si="3"/>
        <v>0</v>
      </c>
      <c r="T48" s="13" t="s">
        <v>31</v>
      </c>
      <c r="U48" s="32" t="s">
        <v>142</v>
      </c>
      <c r="V48" s="6" t="s">
        <v>20</v>
      </c>
    </row>
    <row r="49" spans="1:22" s="6" customFormat="1" ht="72" customHeight="1" x14ac:dyDescent="0.2">
      <c r="A49" s="9">
        <v>29</v>
      </c>
      <c r="B49" s="24" t="s">
        <v>74</v>
      </c>
      <c r="C49" s="11">
        <f>5980000-1422000</f>
        <v>4558000</v>
      </c>
      <c r="D49" s="31">
        <v>4558000</v>
      </c>
      <c r="E49" s="12" t="s">
        <v>176</v>
      </c>
      <c r="F49" s="28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25">
        <f t="shared" si="1"/>
        <v>0</v>
      </c>
      <c r="R49" s="26">
        <f t="shared" si="2"/>
        <v>4558000</v>
      </c>
      <c r="S49" s="96">
        <f t="shared" si="3"/>
        <v>0</v>
      </c>
      <c r="T49" s="13" t="s">
        <v>31</v>
      </c>
      <c r="U49" s="32" t="s">
        <v>142</v>
      </c>
      <c r="V49" s="6" t="s">
        <v>20</v>
      </c>
    </row>
    <row r="50" spans="1:22" s="6" customFormat="1" ht="72" customHeight="1" x14ac:dyDescent="0.2">
      <c r="A50" s="13">
        <v>30</v>
      </c>
      <c r="B50" s="50" t="s">
        <v>75</v>
      </c>
      <c r="C50" s="32">
        <f>5000000-1260000</f>
        <v>3740000</v>
      </c>
      <c r="D50" s="31">
        <v>3740000</v>
      </c>
      <c r="E50" s="58" t="s">
        <v>177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51">
        <v>3740000</v>
      </c>
      <c r="Q50" s="25">
        <f t="shared" si="1"/>
        <v>100</v>
      </c>
      <c r="R50" s="26">
        <f t="shared" si="2"/>
        <v>0</v>
      </c>
      <c r="S50" s="96">
        <f t="shared" si="3"/>
        <v>0</v>
      </c>
      <c r="T50" s="13" t="s">
        <v>31</v>
      </c>
      <c r="U50" s="70" t="s">
        <v>166</v>
      </c>
      <c r="V50" s="6" t="s">
        <v>20</v>
      </c>
    </row>
    <row r="51" spans="1:22" s="6" customFormat="1" ht="72" customHeight="1" x14ac:dyDescent="0.2">
      <c r="A51" s="13">
        <v>31</v>
      </c>
      <c r="B51" s="50" t="s">
        <v>76</v>
      </c>
      <c r="C51" s="32">
        <f>1999800-639800</f>
        <v>1360000</v>
      </c>
      <c r="D51" s="31">
        <v>1360000</v>
      </c>
      <c r="E51" s="12" t="s">
        <v>178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31">
        <v>1360000</v>
      </c>
      <c r="Q51" s="25">
        <f t="shared" si="1"/>
        <v>100</v>
      </c>
      <c r="R51" s="26">
        <f t="shared" si="2"/>
        <v>0</v>
      </c>
      <c r="S51" s="96">
        <f t="shared" si="3"/>
        <v>0</v>
      </c>
      <c r="T51" s="13" t="s">
        <v>31</v>
      </c>
      <c r="U51" s="70" t="s">
        <v>166</v>
      </c>
      <c r="V51" s="6" t="s">
        <v>20</v>
      </c>
    </row>
    <row r="52" spans="1:22" s="6" customFormat="1" ht="72" customHeight="1" x14ac:dyDescent="0.2">
      <c r="A52" s="13">
        <v>32</v>
      </c>
      <c r="B52" s="50" t="s">
        <v>77</v>
      </c>
      <c r="C52" s="32">
        <f>1984800-639800</f>
        <v>1345000</v>
      </c>
      <c r="D52" s="31">
        <v>1345000</v>
      </c>
      <c r="E52" s="12" t="s">
        <v>178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31">
        <v>1345000</v>
      </c>
      <c r="Q52" s="25">
        <f t="shared" si="1"/>
        <v>100</v>
      </c>
      <c r="R52" s="26">
        <f t="shared" si="2"/>
        <v>0</v>
      </c>
      <c r="S52" s="96">
        <f t="shared" si="3"/>
        <v>0</v>
      </c>
      <c r="T52" s="13" t="s">
        <v>31</v>
      </c>
      <c r="U52" s="70" t="s">
        <v>166</v>
      </c>
      <c r="V52" s="6" t="s">
        <v>20</v>
      </c>
    </row>
    <row r="53" spans="1:22" s="6" customFormat="1" ht="72" customHeight="1" x14ac:dyDescent="0.2">
      <c r="A53" s="9">
        <v>33</v>
      </c>
      <c r="B53" s="24" t="s">
        <v>78</v>
      </c>
      <c r="C53" s="32">
        <f>1992000-627000</f>
        <v>1365000</v>
      </c>
      <c r="D53" s="31">
        <v>1365000</v>
      </c>
      <c r="E53" s="12" t="s">
        <v>230</v>
      </c>
      <c r="F53" s="28"/>
      <c r="G53" s="12"/>
      <c r="H53" s="12"/>
      <c r="I53" s="12"/>
      <c r="J53" s="12"/>
      <c r="K53" s="12"/>
      <c r="L53" s="12"/>
      <c r="M53" s="12"/>
      <c r="N53" s="12"/>
      <c r="O53" s="12"/>
      <c r="P53" s="31">
        <v>1365000</v>
      </c>
      <c r="Q53" s="25">
        <f t="shared" si="1"/>
        <v>100</v>
      </c>
      <c r="R53" s="26">
        <f t="shared" si="2"/>
        <v>0</v>
      </c>
      <c r="S53" s="96">
        <f t="shared" si="3"/>
        <v>0</v>
      </c>
      <c r="T53" s="13" t="s">
        <v>79</v>
      </c>
      <c r="U53" s="70" t="s">
        <v>166</v>
      </c>
      <c r="V53" s="6" t="s">
        <v>20</v>
      </c>
    </row>
    <row r="54" spans="1:22" s="6" customFormat="1" ht="72" customHeight="1" x14ac:dyDescent="0.2">
      <c r="A54" s="9">
        <v>34</v>
      </c>
      <c r="B54" s="24" t="s">
        <v>80</v>
      </c>
      <c r="C54" s="32">
        <f>1965000-305000</f>
        <v>1660000</v>
      </c>
      <c r="D54" s="31">
        <v>1660000</v>
      </c>
      <c r="E54" s="12" t="s">
        <v>230</v>
      </c>
      <c r="F54" s="28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25">
        <f t="shared" si="1"/>
        <v>0</v>
      </c>
      <c r="R54" s="26">
        <f>C54-P54</f>
        <v>1660000</v>
      </c>
      <c r="S54" s="96">
        <f t="shared" si="3"/>
        <v>0</v>
      </c>
      <c r="T54" s="13" t="s">
        <v>79</v>
      </c>
      <c r="U54" s="32" t="s">
        <v>142</v>
      </c>
      <c r="V54" s="6" t="s">
        <v>20</v>
      </c>
    </row>
    <row r="55" spans="1:22" s="6" customFormat="1" ht="72" customHeight="1" x14ac:dyDescent="0.2">
      <c r="A55" s="9">
        <v>35</v>
      </c>
      <c r="B55" s="24" t="s">
        <v>81</v>
      </c>
      <c r="C55" s="11">
        <f>1262000-379000</f>
        <v>883000</v>
      </c>
      <c r="D55" s="31">
        <v>883000</v>
      </c>
      <c r="E55" s="12" t="s">
        <v>231</v>
      </c>
      <c r="F55" s="28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25">
        <f t="shared" si="1"/>
        <v>0</v>
      </c>
      <c r="R55" s="26">
        <f t="shared" si="2"/>
        <v>883000</v>
      </c>
      <c r="S55" s="96">
        <f t="shared" si="3"/>
        <v>0</v>
      </c>
      <c r="T55" s="13" t="s">
        <v>79</v>
      </c>
      <c r="U55" s="32" t="s">
        <v>142</v>
      </c>
      <c r="V55" s="6" t="s">
        <v>20</v>
      </c>
    </row>
    <row r="56" spans="1:22" s="6" customFormat="1" ht="72" customHeight="1" x14ac:dyDescent="0.2">
      <c r="A56" s="13">
        <v>36</v>
      </c>
      <c r="B56" s="50" t="s">
        <v>82</v>
      </c>
      <c r="C56" s="32">
        <f>14186000-226000</f>
        <v>13960000</v>
      </c>
      <c r="D56" s="31">
        <v>13960000</v>
      </c>
      <c r="E56" s="12" t="s">
        <v>243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31">
        <v>13960000</v>
      </c>
      <c r="Q56" s="25">
        <f t="shared" si="1"/>
        <v>100</v>
      </c>
      <c r="R56" s="26">
        <f t="shared" si="2"/>
        <v>0</v>
      </c>
      <c r="S56" s="96">
        <f t="shared" si="3"/>
        <v>0</v>
      </c>
      <c r="T56" s="13" t="s">
        <v>83</v>
      </c>
      <c r="U56" s="70" t="s">
        <v>166</v>
      </c>
      <c r="V56" s="6" t="s">
        <v>20</v>
      </c>
    </row>
    <row r="57" spans="1:22" s="6" customFormat="1" ht="72" customHeight="1" x14ac:dyDescent="0.2">
      <c r="A57" s="13">
        <v>37</v>
      </c>
      <c r="B57" s="50" t="s">
        <v>84</v>
      </c>
      <c r="C57" s="32">
        <f>6964000-334000</f>
        <v>6630000</v>
      </c>
      <c r="D57" s="31">
        <v>6630000</v>
      </c>
      <c r="E57" s="12" t="s">
        <v>244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31">
        <v>6630000</v>
      </c>
      <c r="Q57" s="25">
        <f t="shared" si="1"/>
        <v>100</v>
      </c>
      <c r="R57" s="26">
        <f t="shared" si="2"/>
        <v>0</v>
      </c>
      <c r="S57" s="96">
        <f t="shared" si="3"/>
        <v>0</v>
      </c>
      <c r="T57" s="13" t="s">
        <v>83</v>
      </c>
      <c r="U57" s="70" t="s">
        <v>166</v>
      </c>
      <c r="V57" s="6" t="s">
        <v>20</v>
      </c>
    </row>
    <row r="58" spans="1:22" s="6" customFormat="1" ht="73.5" customHeight="1" x14ac:dyDescent="0.2">
      <c r="A58" s="13">
        <v>38</v>
      </c>
      <c r="B58" s="50" t="s">
        <v>85</v>
      </c>
      <c r="C58" s="32">
        <f>4504000-426000</f>
        <v>4078000</v>
      </c>
      <c r="D58" s="31">
        <v>4078000</v>
      </c>
      <c r="E58" s="12" t="s">
        <v>245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5">
        <f t="shared" si="1"/>
        <v>0</v>
      </c>
      <c r="R58" s="26">
        <f t="shared" si="2"/>
        <v>4078000</v>
      </c>
      <c r="S58" s="96">
        <f t="shared" si="3"/>
        <v>0</v>
      </c>
      <c r="T58" s="13" t="s">
        <v>83</v>
      </c>
      <c r="U58" s="32" t="s">
        <v>142</v>
      </c>
      <c r="V58" s="6" t="s">
        <v>20</v>
      </c>
    </row>
    <row r="59" spans="1:22" s="6" customFormat="1" ht="72" customHeight="1" x14ac:dyDescent="0.2">
      <c r="A59" s="13">
        <v>39</v>
      </c>
      <c r="B59" s="50" t="s">
        <v>86</v>
      </c>
      <c r="C59" s="32">
        <v>8749000</v>
      </c>
      <c r="D59" s="31">
        <v>8720000</v>
      </c>
      <c r="E59" s="12" t="s">
        <v>182</v>
      </c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31">
        <v>8720000</v>
      </c>
      <c r="Q59" s="25">
        <f t="shared" si="1"/>
        <v>99.668533546691052</v>
      </c>
      <c r="R59" s="26">
        <f t="shared" si="2"/>
        <v>29000</v>
      </c>
      <c r="S59" s="96">
        <f t="shared" si="3"/>
        <v>29000</v>
      </c>
      <c r="T59" s="13" t="s">
        <v>24</v>
      </c>
      <c r="U59" s="70" t="s">
        <v>166</v>
      </c>
      <c r="V59" s="6" t="s">
        <v>20</v>
      </c>
    </row>
    <row r="60" spans="1:22" s="6" customFormat="1" ht="72" customHeight="1" x14ac:dyDescent="0.2">
      <c r="A60" s="13">
        <v>40</v>
      </c>
      <c r="B60" s="50" t="s">
        <v>87</v>
      </c>
      <c r="C60" s="32">
        <f>3080000-482000</f>
        <v>2598000</v>
      </c>
      <c r="D60" s="31">
        <v>2566070.88</v>
      </c>
      <c r="E60" s="12" t="s">
        <v>183</v>
      </c>
      <c r="F60" s="51"/>
      <c r="G60" s="51"/>
      <c r="H60" s="51"/>
      <c r="I60" s="51"/>
      <c r="J60" s="51">
        <v>2598000</v>
      </c>
      <c r="K60" s="51"/>
      <c r="L60" s="51"/>
      <c r="M60" s="51"/>
      <c r="N60" s="51"/>
      <c r="O60" s="51"/>
      <c r="P60" s="31">
        <v>2566070.88</v>
      </c>
      <c r="Q60" s="25">
        <f t="shared" si="1"/>
        <v>98.771011547344116</v>
      </c>
      <c r="R60" s="26">
        <f t="shared" si="2"/>
        <v>31929.120000000112</v>
      </c>
      <c r="S60" s="96">
        <f t="shared" si="3"/>
        <v>31929.120000000112</v>
      </c>
      <c r="T60" s="13" t="s">
        <v>24</v>
      </c>
      <c r="U60" s="70" t="s">
        <v>166</v>
      </c>
      <c r="V60" s="6" t="s">
        <v>20</v>
      </c>
    </row>
    <row r="61" spans="1:22" s="6" customFormat="1" ht="72" customHeight="1" x14ac:dyDescent="0.2">
      <c r="A61" s="13">
        <v>41</v>
      </c>
      <c r="B61" s="50" t="s">
        <v>88</v>
      </c>
      <c r="C61" s="32">
        <v>1827000</v>
      </c>
      <c r="D61" s="31">
        <v>1820000</v>
      </c>
      <c r="E61" s="12" t="s">
        <v>184</v>
      </c>
      <c r="F61" s="51"/>
      <c r="G61" s="51"/>
      <c r="H61" s="51">
        <v>1820000</v>
      </c>
      <c r="I61" s="51"/>
      <c r="J61" s="51"/>
      <c r="K61" s="51"/>
      <c r="L61" s="51"/>
      <c r="M61" s="51"/>
      <c r="N61" s="51"/>
      <c r="O61" s="51"/>
      <c r="P61" s="31">
        <v>1820000</v>
      </c>
      <c r="Q61" s="25">
        <f t="shared" si="1"/>
        <v>99.616858237547888</v>
      </c>
      <c r="R61" s="26">
        <f t="shared" si="2"/>
        <v>7000</v>
      </c>
      <c r="S61" s="96">
        <f t="shared" si="3"/>
        <v>7000</v>
      </c>
      <c r="T61" s="13" t="s">
        <v>89</v>
      </c>
      <c r="U61" s="70" t="s">
        <v>166</v>
      </c>
      <c r="V61" s="6" t="s">
        <v>20</v>
      </c>
    </row>
    <row r="62" spans="1:22" s="6" customFormat="1" ht="96" customHeight="1" x14ac:dyDescent="0.2">
      <c r="A62" s="13">
        <v>42</v>
      </c>
      <c r="B62" s="50" t="s">
        <v>91</v>
      </c>
      <c r="C62" s="32">
        <v>1674000</v>
      </c>
      <c r="D62" s="31">
        <v>1669000</v>
      </c>
      <c r="E62" s="12" t="s">
        <v>185</v>
      </c>
      <c r="F62" s="51"/>
      <c r="G62" s="51"/>
      <c r="H62" s="51"/>
      <c r="I62" s="51">
        <f>D62</f>
        <v>1669000</v>
      </c>
      <c r="J62" s="51"/>
      <c r="K62" s="51"/>
      <c r="L62" s="51"/>
      <c r="M62" s="51"/>
      <c r="N62" s="51"/>
      <c r="O62" s="51"/>
      <c r="P62" s="31">
        <v>1669000</v>
      </c>
      <c r="Q62" s="25">
        <f t="shared" si="1"/>
        <v>99.701314217443255</v>
      </c>
      <c r="R62" s="26">
        <f t="shared" si="2"/>
        <v>5000</v>
      </c>
      <c r="S62" s="96">
        <f t="shared" si="3"/>
        <v>5000</v>
      </c>
      <c r="T62" s="13" t="s">
        <v>89</v>
      </c>
      <c r="U62" s="70" t="s">
        <v>166</v>
      </c>
      <c r="V62" s="6" t="s">
        <v>20</v>
      </c>
    </row>
    <row r="63" spans="1:22" s="6" customFormat="1" ht="72" customHeight="1" x14ac:dyDescent="0.2">
      <c r="A63" s="13">
        <v>43</v>
      </c>
      <c r="B63" s="50" t="s">
        <v>92</v>
      </c>
      <c r="C63" s="32">
        <f>14223000-3903000</f>
        <v>10320000</v>
      </c>
      <c r="D63" s="31">
        <v>10320000</v>
      </c>
      <c r="E63" s="12" t="s">
        <v>186</v>
      </c>
      <c r="F63" s="51"/>
      <c r="G63" s="51"/>
      <c r="H63" s="51"/>
      <c r="I63" s="51">
        <f>D63</f>
        <v>10320000</v>
      </c>
      <c r="J63" s="51"/>
      <c r="K63" s="51"/>
      <c r="L63" s="51"/>
      <c r="M63" s="51"/>
      <c r="N63" s="51"/>
      <c r="O63" s="51"/>
      <c r="P63" s="12"/>
      <c r="Q63" s="25">
        <f t="shared" si="1"/>
        <v>0</v>
      </c>
      <c r="R63" s="26">
        <f t="shared" si="2"/>
        <v>10320000</v>
      </c>
      <c r="S63" s="96">
        <f t="shared" si="3"/>
        <v>0</v>
      </c>
      <c r="T63" s="13" t="s">
        <v>89</v>
      </c>
      <c r="U63" s="32" t="s">
        <v>142</v>
      </c>
      <c r="V63" s="6" t="s">
        <v>20</v>
      </c>
    </row>
    <row r="64" spans="1:22" s="6" customFormat="1" ht="72" customHeight="1" x14ac:dyDescent="0.2">
      <c r="A64" s="13">
        <v>44</v>
      </c>
      <c r="B64" s="50" t="s">
        <v>93</v>
      </c>
      <c r="C64" s="32">
        <v>2681000</v>
      </c>
      <c r="D64" s="31">
        <v>2476000</v>
      </c>
      <c r="E64" s="12" t="s">
        <v>187</v>
      </c>
      <c r="F64" s="51"/>
      <c r="G64" s="51"/>
      <c r="H64" s="51">
        <f>D64</f>
        <v>2476000</v>
      </c>
      <c r="I64" s="51"/>
      <c r="J64" s="51"/>
      <c r="K64" s="51"/>
      <c r="L64" s="51"/>
      <c r="M64" s="51"/>
      <c r="N64" s="51"/>
      <c r="O64" s="51"/>
      <c r="P64" s="31">
        <v>2476000</v>
      </c>
      <c r="Q64" s="25">
        <f t="shared" si="1"/>
        <v>92.353599403207753</v>
      </c>
      <c r="R64" s="26">
        <f t="shared" si="2"/>
        <v>205000</v>
      </c>
      <c r="S64" s="96">
        <f t="shared" si="3"/>
        <v>205000</v>
      </c>
      <c r="T64" s="13" t="s">
        <v>89</v>
      </c>
      <c r="U64" s="70" t="s">
        <v>166</v>
      </c>
      <c r="V64" s="6" t="s">
        <v>20</v>
      </c>
    </row>
    <row r="65" spans="1:22" s="6" customFormat="1" ht="72" customHeight="1" x14ac:dyDescent="0.2">
      <c r="A65" s="13">
        <v>45</v>
      </c>
      <c r="B65" s="50" t="s">
        <v>94</v>
      </c>
      <c r="C65" s="32">
        <f>1635000-305000</f>
        <v>1330000</v>
      </c>
      <c r="D65" s="31">
        <v>1330000</v>
      </c>
      <c r="E65" s="12" t="s">
        <v>188</v>
      </c>
      <c r="F65" s="51"/>
      <c r="G65" s="51"/>
      <c r="H65" s="51">
        <f>D65</f>
        <v>1330000</v>
      </c>
      <c r="I65" s="51"/>
      <c r="J65" s="51"/>
      <c r="K65" s="51"/>
      <c r="L65" s="51"/>
      <c r="M65" s="51"/>
      <c r="N65" s="51"/>
      <c r="O65" s="51"/>
      <c r="P65" s="31">
        <v>1330000</v>
      </c>
      <c r="Q65" s="25">
        <f t="shared" si="1"/>
        <v>100</v>
      </c>
      <c r="R65" s="26">
        <f t="shared" si="2"/>
        <v>0</v>
      </c>
      <c r="S65" s="96">
        <f t="shared" si="3"/>
        <v>0</v>
      </c>
      <c r="T65" s="13" t="s">
        <v>89</v>
      </c>
      <c r="U65" s="70" t="s">
        <v>166</v>
      </c>
      <c r="V65" s="6" t="s">
        <v>20</v>
      </c>
    </row>
    <row r="66" spans="1:22" s="6" customFormat="1" ht="120.75" customHeight="1" x14ac:dyDescent="0.2">
      <c r="A66" s="13">
        <v>46</v>
      </c>
      <c r="B66" s="50" t="s">
        <v>95</v>
      </c>
      <c r="C66" s="32">
        <v>1310000</v>
      </c>
      <c r="D66" s="31">
        <v>1310000</v>
      </c>
      <c r="E66" s="12" t="s">
        <v>189</v>
      </c>
      <c r="F66" s="51"/>
      <c r="G66" s="51"/>
      <c r="H66" s="51">
        <f>D66</f>
        <v>1310000</v>
      </c>
      <c r="I66" s="51"/>
      <c r="J66" s="51"/>
      <c r="K66" s="51"/>
      <c r="L66" s="51"/>
      <c r="M66" s="51"/>
      <c r="N66" s="51"/>
      <c r="O66" s="51"/>
      <c r="P66" s="12"/>
      <c r="Q66" s="25">
        <f t="shared" si="1"/>
        <v>0</v>
      </c>
      <c r="R66" s="26">
        <f t="shared" si="2"/>
        <v>1310000</v>
      </c>
      <c r="S66" s="96">
        <f t="shared" si="3"/>
        <v>0</v>
      </c>
      <c r="T66" s="13" t="s">
        <v>89</v>
      </c>
      <c r="U66" s="32" t="s">
        <v>142</v>
      </c>
      <c r="V66" s="6" t="s">
        <v>20</v>
      </c>
    </row>
    <row r="67" spans="1:22" s="6" customFormat="1" ht="96" x14ac:dyDescent="0.2">
      <c r="A67" s="13">
        <v>47</v>
      </c>
      <c r="B67" s="24" t="s">
        <v>96</v>
      </c>
      <c r="C67" s="11">
        <v>4549000</v>
      </c>
      <c r="D67" s="31">
        <v>4540000</v>
      </c>
      <c r="E67" s="12" t="s">
        <v>190</v>
      </c>
      <c r="F67" s="28"/>
      <c r="G67" s="12"/>
      <c r="H67" s="12"/>
      <c r="I67" s="12"/>
      <c r="J67" s="12"/>
      <c r="K67" s="12"/>
      <c r="L67" s="12"/>
      <c r="M67" s="12"/>
      <c r="N67" s="12"/>
      <c r="O67" s="12"/>
      <c r="P67" s="31">
        <v>4540000</v>
      </c>
      <c r="Q67" s="25">
        <f t="shared" si="1"/>
        <v>99.802154319630688</v>
      </c>
      <c r="R67" s="26">
        <f t="shared" si="2"/>
        <v>9000</v>
      </c>
      <c r="S67" s="96">
        <f t="shared" si="3"/>
        <v>9000</v>
      </c>
      <c r="T67" s="13" t="s">
        <v>29</v>
      </c>
      <c r="U67" s="70" t="s">
        <v>166</v>
      </c>
      <c r="V67" s="6" t="s">
        <v>20</v>
      </c>
    </row>
    <row r="68" spans="1:22" s="6" customFormat="1" ht="96" x14ac:dyDescent="0.2">
      <c r="A68" s="13">
        <v>48</v>
      </c>
      <c r="B68" s="50" t="s">
        <v>97</v>
      </c>
      <c r="C68" s="32">
        <f>2160000-650000</f>
        <v>1510000</v>
      </c>
      <c r="D68" s="31">
        <v>1510000</v>
      </c>
      <c r="E68" s="12" t="s">
        <v>191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31">
        <v>1510000</v>
      </c>
      <c r="Q68" s="25">
        <f t="shared" si="1"/>
        <v>100</v>
      </c>
      <c r="R68" s="26">
        <f t="shared" si="2"/>
        <v>0</v>
      </c>
      <c r="S68" s="96">
        <f t="shared" si="3"/>
        <v>0</v>
      </c>
      <c r="T68" s="13" t="s">
        <v>29</v>
      </c>
      <c r="U68" s="70" t="s">
        <v>166</v>
      </c>
      <c r="V68" s="6" t="s">
        <v>20</v>
      </c>
    </row>
    <row r="69" spans="1:22" s="6" customFormat="1" ht="96" x14ac:dyDescent="0.2">
      <c r="A69" s="13">
        <v>49</v>
      </c>
      <c r="B69" s="50" t="s">
        <v>98</v>
      </c>
      <c r="C69" s="32">
        <f>2167000-707000</f>
        <v>1460000</v>
      </c>
      <c r="D69" s="51">
        <v>1460000</v>
      </c>
      <c r="E69" s="12" t="s">
        <v>192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31">
        <v>1460000</v>
      </c>
      <c r="Q69" s="25">
        <f t="shared" si="1"/>
        <v>100</v>
      </c>
      <c r="R69" s="26">
        <f t="shared" si="2"/>
        <v>0</v>
      </c>
      <c r="S69" s="96">
        <f t="shared" si="3"/>
        <v>0</v>
      </c>
      <c r="T69" s="13" t="s">
        <v>29</v>
      </c>
      <c r="U69" s="70" t="s">
        <v>166</v>
      </c>
      <c r="V69" s="6" t="s">
        <v>20</v>
      </c>
    </row>
    <row r="70" spans="1:22" s="6" customFormat="1" ht="96" x14ac:dyDescent="0.2">
      <c r="A70" s="13">
        <v>50</v>
      </c>
      <c r="B70" s="50" t="s">
        <v>99</v>
      </c>
      <c r="C70" s="32">
        <v>1442000</v>
      </c>
      <c r="D70" s="31">
        <v>1355000</v>
      </c>
      <c r="E70" s="12" t="s">
        <v>193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31">
        <v>1355000</v>
      </c>
      <c r="Q70" s="25">
        <f t="shared" si="1"/>
        <v>93.966712898751737</v>
      </c>
      <c r="R70" s="26">
        <f t="shared" si="2"/>
        <v>87000</v>
      </c>
      <c r="S70" s="96">
        <f>C70-D70</f>
        <v>87000</v>
      </c>
      <c r="T70" s="13" t="s">
        <v>29</v>
      </c>
      <c r="U70" s="70" t="s">
        <v>166</v>
      </c>
      <c r="V70" s="6" t="s">
        <v>20</v>
      </c>
    </row>
    <row r="71" spans="1:22" s="6" customFormat="1" ht="72" x14ac:dyDescent="0.2">
      <c r="A71" s="13">
        <v>51</v>
      </c>
      <c r="B71" s="50" t="s">
        <v>100</v>
      </c>
      <c r="C71" s="32">
        <f>7012000-1892000</f>
        <v>5120000</v>
      </c>
      <c r="D71" s="31">
        <v>5120000</v>
      </c>
      <c r="E71" s="12" t="s">
        <v>233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25">
        <f t="shared" si="1"/>
        <v>0</v>
      </c>
      <c r="R71" s="26">
        <f t="shared" si="2"/>
        <v>5120000</v>
      </c>
      <c r="S71" s="96">
        <f t="shared" ref="S71:S90" si="4">C71-D71</f>
        <v>0</v>
      </c>
      <c r="T71" s="13" t="s">
        <v>29</v>
      </c>
      <c r="U71" s="32" t="s">
        <v>142</v>
      </c>
      <c r="V71" s="6" t="s">
        <v>20</v>
      </c>
    </row>
    <row r="72" spans="1:22" s="6" customFormat="1" ht="72" x14ac:dyDescent="0.2">
      <c r="A72" s="13">
        <v>52</v>
      </c>
      <c r="B72" s="50" t="s">
        <v>101</v>
      </c>
      <c r="C72" s="32">
        <v>1612000</v>
      </c>
      <c r="D72" s="31">
        <v>1580000</v>
      </c>
      <c r="E72" s="12" t="s">
        <v>194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31">
        <v>1580000</v>
      </c>
      <c r="Q72" s="25">
        <f t="shared" si="1"/>
        <v>98.014888337468989</v>
      </c>
      <c r="R72" s="26">
        <f t="shared" si="2"/>
        <v>32000</v>
      </c>
      <c r="S72" s="96">
        <f t="shared" si="4"/>
        <v>32000</v>
      </c>
      <c r="T72" s="13" t="s">
        <v>29</v>
      </c>
      <c r="U72" s="70" t="s">
        <v>166</v>
      </c>
      <c r="V72" s="6" t="s">
        <v>20</v>
      </c>
    </row>
    <row r="73" spans="1:22" s="6" customFormat="1" ht="72" customHeight="1" x14ac:dyDescent="0.2">
      <c r="A73" s="13">
        <v>53</v>
      </c>
      <c r="B73" s="50" t="s">
        <v>102</v>
      </c>
      <c r="C73" s="32">
        <f>13000000-4161000</f>
        <v>8839000</v>
      </c>
      <c r="D73" s="31">
        <v>8839000</v>
      </c>
      <c r="E73" s="12" t="s">
        <v>195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31">
        <v>3535600</v>
      </c>
      <c r="Q73" s="25">
        <f t="shared" si="1"/>
        <v>40</v>
      </c>
      <c r="R73" s="26">
        <f t="shared" si="2"/>
        <v>5303400</v>
      </c>
      <c r="S73" s="96">
        <f t="shared" si="4"/>
        <v>0</v>
      </c>
      <c r="T73" s="13" t="s">
        <v>103</v>
      </c>
      <c r="U73" s="32" t="s">
        <v>142</v>
      </c>
      <c r="V73" s="6" t="s">
        <v>20</v>
      </c>
    </row>
    <row r="74" spans="1:22" s="6" customFormat="1" ht="96" customHeight="1" x14ac:dyDescent="0.2">
      <c r="A74" s="13">
        <v>54</v>
      </c>
      <c r="B74" s="50" t="s">
        <v>104</v>
      </c>
      <c r="C74" s="32">
        <f>7148000-2209000</f>
        <v>4939000</v>
      </c>
      <c r="D74" s="31">
        <v>4939000</v>
      </c>
      <c r="E74" s="12" t="s">
        <v>196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31">
        <v>4939000</v>
      </c>
      <c r="Q74" s="25">
        <f t="shared" si="1"/>
        <v>100</v>
      </c>
      <c r="R74" s="26">
        <f t="shared" si="2"/>
        <v>0</v>
      </c>
      <c r="S74" s="96">
        <f t="shared" si="4"/>
        <v>0</v>
      </c>
      <c r="T74" s="13" t="s">
        <v>103</v>
      </c>
      <c r="U74" s="70" t="s">
        <v>166</v>
      </c>
      <c r="V74" s="6" t="s">
        <v>20</v>
      </c>
    </row>
    <row r="75" spans="1:22" s="6" customFormat="1" ht="96" customHeight="1" x14ac:dyDescent="0.2">
      <c r="A75" s="13">
        <v>55</v>
      </c>
      <c r="B75" s="50" t="s">
        <v>105</v>
      </c>
      <c r="C75" s="32">
        <f>7210000-1720000</f>
        <v>5490000</v>
      </c>
      <c r="D75" s="31">
        <v>5490000</v>
      </c>
      <c r="E75" s="12" t="s">
        <v>197</v>
      </c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31">
        <v>5490000</v>
      </c>
      <c r="Q75" s="25">
        <f t="shared" si="1"/>
        <v>100</v>
      </c>
      <c r="R75" s="26">
        <f t="shared" si="2"/>
        <v>0</v>
      </c>
      <c r="S75" s="96">
        <f t="shared" si="4"/>
        <v>0</v>
      </c>
      <c r="T75" s="13" t="s">
        <v>24</v>
      </c>
      <c r="U75" s="70" t="s">
        <v>166</v>
      </c>
      <c r="V75" s="6" t="s">
        <v>20</v>
      </c>
    </row>
    <row r="76" spans="1:22" s="6" customFormat="1" ht="48" x14ac:dyDescent="0.2">
      <c r="A76" s="13">
        <v>56</v>
      </c>
      <c r="B76" s="24" t="s">
        <v>106</v>
      </c>
      <c r="C76" s="11">
        <f>1530000-610000</f>
        <v>920000</v>
      </c>
      <c r="D76" s="51">
        <v>920000</v>
      </c>
      <c r="E76" s="12" t="s">
        <v>249</v>
      </c>
      <c r="F76" s="28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25">
        <f t="shared" si="1"/>
        <v>0</v>
      </c>
      <c r="R76" s="26">
        <f t="shared" si="2"/>
        <v>920000</v>
      </c>
      <c r="S76" s="96">
        <f t="shared" si="4"/>
        <v>0</v>
      </c>
      <c r="T76" s="13" t="s">
        <v>29</v>
      </c>
      <c r="U76" s="32" t="s">
        <v>142</v>
      </c>
      <c r="V76" s="6" t="s">
        <v>20</v>
      </c>
    </row>
    <row r="77" spans="1:22" s="6" customFormat="1" ht="72" x14ac:dyDescent="0.2">
      <c r="A77" s="13">
        <v>57</v>
      </c>
      <c r="B77" s="24" t="s">
        <v>107</v>
      </c>
      <c r="C77" s="11">
        <f>5556000-9600-1896400</f>
        <v>3650000</v>
      </c>
      <c r="D77" s="57">
        <v>3650000</v>
      </c>
      <c r="E77" s="12" t="s">
        <v>198</v>
      </c>
      <c r="F77" s="28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25">
        <f t="shared" si="1"/>
        <v>0</v>
      </c>
      <c r="R77" s="26">
        <f t="shared" si="2"/>
        <v>3650000</v>
      </c>
      <c r="S77" s="96">
        <f t="shared" si="4"/>
        <v>0</v>
      </c>
      <c r="T77" s="13" t="s">
        <v>29</v>
      </c>
      <c r="U77" s="32" t="s">
        <v>142</v>
      </c>
      <c r="V77" s="6" t="s">
        <v>20</v>
      </c>
    </row>
    <row r="78" spans="1:22" s="6" customFormat="1" ht="96" x14ac:dyDescent="0.2">
      <c r="A78" s="13">
        <v>58</v>
      </c>
      <c r="B78" s="50" t="s">
        <v>108</v>
      </c>
      <c r="C78" s="32">
        <f>1859000-109000</f>
        <v>1750000</v>
      </c>
      <c r="D78" s="31">
        <v>1750000</v>
      </c>
      <c r="E78" s="12" t="s">
        <v>199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31">
        <v>1750000</v>
      </c>
      <c r="Q78" s="25">
        <f t="shared" si="1"/>
        <v>100</v>
      </c>
      <c r="R78" s="26">
        <f t="shared" si="2"/>
        <v>0</v>
      </c>
      <c r="S78" s="96">
        <f>C78-D78</f>
        <v>0</v>
      </c>
      <c r="T78" s="13" t="s">
        <v>29</v>
      </c>
      <c r="U78" s="70" t="s">
        <v>166</v>
      </c>
      <c r="V78" s="6" t="s">
        <v>20</v>
      </c>
    </row>
    <row r="79" spans="1:22" s="6" customFormat="1" ht="72" customHeight="1" x14ac:dyDescent="0.2">
      <c r="A79" s="13">
        <v>59</v>
      </c>
      <c r="B79" s="50" t="s">
        <v>109</v>
      </c>
      <c r="C79" s="32">
        <f>5121000-1041000</f>
        <v>4080000</v>
      </c>
      <c r="D79" s="31">
        <v>4028000</v>
      </c>
      <c r="E79" s="12" t="s">
        <v>200</v>
      </c>
      <c r="F79" s="12"/>
      <c r="G79" s="31">
        <v>1224000</v>
      </c>
      <c r="H79" s="12"/>
      <c r="I79" s="31">
        <v>1224000</v>
      </c>
      <c r="J79" s="31">
        <v>1632000</v>
      </c>
      <c r="K79" s="12"/>
      <c r="L79" s="12"/>
      <c r="M79" s="12"/>
      <c r="N79" s="12"/>
      <c r="O79" s="12"/>
      <c r="P79" s="31">
        <v>4028000</v>
      </c>
      <c r="Q79" s="25">
        <f t="shared" si="1"/>
        <v>98.725490196078425</v>
      </c>
      <c r="R79" s="26">
        <f t="shared" si="2"/>
        <v>52000</v>
      </c>
      <c r="S79" s="96">
        <f t="shared" si="4"/>
        <v>52000</v>
      </c>
      <c r="T79" s="13" t="s">
        <v>31</v>
      </c>
      <c r="U79" s="70" t="s">
        <v>166</v>
      </c>
      <c r="V79" s="6" t="s">
        <v>20</v>
      </c>
    </row>
    <row r="80" spans="1:22" s="6" customFormat="1" ht="72" customHeight="1" x14ac:dyDescent="0.2">
      <c r="A80" s="13">
        <v>60</v>
      </c>
      <c r="B80" s="24" t="s">
        <v>110</v>
      </c>
      <c r="C80" s="11">
        <f>7077000-481000</f>
        <v>6596000</v>
      </c>
      <c r="D80" s="31">
        <v>6596000</v>
      </c>
      <c r="E80" s="12" t="s">
        <v>201</v>
      </c>
      <c r="F80" s="28"/>
      <c r="G80" s="12"/>
      <c r="H80" s="12"/>
      <c r="I80" s="12"/>
      <c r="J80" s="12"/>
      <c r="K80" s="12"/>
      <c r="L80" s="12"/>
      <c r="M80" s="12"/>
      <c r="N80" s="12"/>
      <c r="O80" s="12"/>
      <c r="P80" s="31">
        <v>6596000</v>
      </c>
      <c r="Q80" s="25">
        <f t="shared" si="1"/>
        <v>100</v>
      </c>
      <c r="R80" s="26">
        <f t="shared" si="2"/>
        <v>0</v>
      </c>
      <c r="S80" s="96">
        <f t="shared" si="4"/>
        <v>0</v>
      </c>
      <c r="T80" s="13" t="s">
        <v>46</v>
      </c>
      <c r="U80" s="70" t="s">
        <v>166</v>
      </c>
      <c r="V80" s="6" t="s">
        <v>20</v>
      </c>
    </row>
    <row r="81" spans="1:22" s="6" customFormat="1" ht="74.25" customHeight="1" x14ac:dyDescent="0.2">
      <c r="A81" s="13">
        <v>61</v>
      </c>
      <c r="B81" s="24" t="s">
        <v>111</v>
      </c>
      <c r="C81" s="11">
        <f>6758000-1778000</f>
        <v>4980000</v>
      </c>
      <c r="D81" s="31">
        <v>4980000</v>
      </c>
      <c r="E81" s="12" t="s">
        <v>202</v>
      </c>
      <c r="F81" s="28"/>
      <c r="G81" s="12"/>
      <c r="H81" s="12"/>
      <c r="I81" s="12"/>
      <c r="J81" s="12"/>
      <c r="K81" s="12"/>
      <c r="L81" s="12"/>
      <c r="M81" s="12"/>
      <c r="N81" s="12"/>
      <c r="O81" s="12"/>
      <c r="P81" s="31">
        <v>4980000</v>
      </c>
      <c r="Q81" s="25">
        <f t="shared" si="1"/>
        <v>100</v>
      </c>
      <c r="R81" s="26">
        <f t="shared" si="2"/>
        <v>0</v>
      </c>
      <c r="S81" s="96">
        <f t="shared" si="4"/>
        <v>0</v>
      </c>
      <c r="T81" s="13" t="s">
        <v>65</v>
      </c>
      <c r="U81" s="70" t="s">
        <v>166</v>
      </c>
      <c r="V81" s="6" t="s">
        <v>20</v>
      </c>
    </row>
    <row r="82" spans="1:22" s="6" customFormat="1" ht="72" customHeight="1" x14ac:dyDescent="0.2">
      <c r="A82" s="13">
        <v>62</v>
      </c>
      <c r="B82" s="50" t="s">
        <v>112</v>
      </c>
      <c r="C82" s="32">
        <f>8608000-2718000</f>
        <v>5890000</v>
      </c>
      <c r="D82" s="31">
        <v>5890000</v>
      </c>
      <c r="E82" s="12" t="s">
        <v>182</v>
      </c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31">
        <v>5890000</v>
      </c>
      <c r="Q82" s="25">
        <f t="shared" si="1"/>
        <v>100</v>
      </c>
      <c r="R82" s="26">
        <f t="shared" si="2"/>
        <v>0</v>
      </c>
      <c r="S82" s="96">
        <f t="shared" si="4"/>
        <v>0</v>
      </c>
      <c r="T82" s="13" t="s">
        <v>24</v>
      </c>
      <c r="U82" s="70" t="s">
        <v>166</v>
      </c>
      <c r="V82" s="6" t="s">
        <v>20</v>
      </c>
    </row>
    <row r="83" spans="1:22" s="6" customFormat="1" ht="74.25" customHeight="1" x14ac:dyDescent="0.2">
      <c r="A83" s="13">
        <v>63</v>
      </c>
      <c r="B83" s="50" t="s">
        <v>113</v>
      </c>
      <c r="C83" s="32">
        <f>3466000-916000</f>
        <v>2550000</v>
      </c>
      <c r="D83" s="31">
        <v>2550000</v>
      </c>
      <c r="E83" s="12" t="s">
        <v>203</v>
      </c>
      <c r="F83" s="12"/>
      <c r="G83" s="12"/>
      <c r="H83" s="39">
        <f>D83</f>
        <v>2550000</v>
      </c>
      <c r="I83" s="12"/>
      <c r="J83" s="12"/>
      <c r="K83" s="12"/>
      <c r="L83" s="12"/>
      <c r="M83" s="12"/>
      <c r="N83" s="12"/>
      <c r="O83" s="12"/>
      <c r="P83" s="31">
        <v>2550000</v>
      </c>
      <c r="Q83" s="25">
        <f t="shared" si="1"/>
        <v>100</v>
      </c>
      <c r="R83" s="26">
        <f t="shared" si="2"/>
        <v>0</v>
      </c>
      <c r="S83" s="96">
        <f t="shared" si="4"/>
        <v>0</v>
      </c>
      <c r="T83" s="13" t="s">
        <v>31</v>
      </c>
      <c r="U83" s="70" t="s">
        <v>166</v>
      </c>
      <c r="V83" s="6" t="s">
        <v>20</v>
      </c>
    </row>
    <row r="84" spans="1:22" s="6" customFormat="1" ht="72" customHeight="1" x14ac:dyDescent="0.2">
      <c r="A84" s="13">
        <v>64</v>
      </c>
      <c r="B84" s="50" t="s">
        <v>114</v>
      </c>
      <c r="C84" s="32">
        <v>7419000</v>
      </c>
      <c r="D84" s="31">
        <v>7419000</v>
      </c>
      <c r="E84" s="12" t="s">
        <v>189</v>
      </c>
      <c r="F84" s="51"/>
      <c r="G84" s="51"/>
      <c r="H84" s="31">
        <f>D84</f>
        <v>7419000</v>
      </c>
      <c r="I84" s="51"/>
      <c r="J84" s="51"/>
      <c r="K84" s="51"/>
      <c r="L84" s="51"/>
      <c r="M84" s="51"/>
      <c r="N84" s="51"/>
      <c r="O84" s="51"/>
      <c r="P84" s="31">
        <v>7419000</v>
      </c>
      <c r="Q84" s="25">
        <f t="shared" si="1"/>
        <v>100</v>
      </c>
      <c r="R84" s="26">
        <f t="shared" si="2"/>
        <v>0</v>
      </c>
      <c r="S84" s="96">
        <f t="shared" si="4"/>
        <v>0</v>
      </c>
      <c r="T84" s="13" t="s">
        <v>89</v>
      </c>
      <c r="U84" s="70" t="s">
        <v>166</v>
      </c>
      <c r="V84" s="6" t="s">
        <v>20</v>
      </c>
    </row>
    <row r="85" spans="1:22" s="6" customFormat="1" ht="50.25" customHeight="1" x14ac:dyDescent="0.2">
      <c r="A85" s="13">
        <v>65</v>
      </c>
      <c r="B85" s="50" t="s">
        <v>115</v>
      </c>
      <c r="C85" s="32">
        <f>2110000-310000</f>
        <v>1800000</v>
      </c>
      <c r="D85" s="51">
        <v>1800000</v>
      </c>
      <c r="E85" s="12" t="s">
        <v>250</v>
      </c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25">
        <f t="shared" si="1"/>
        <v>0</v>
      </c>
      <c r="R85" s="26">
        <f t="shared" si="2"/>
        <v>1800000</v>
      </c>
      <c r="S85" s="96">
        <f t="shared" si="4"/>
        <v>0</v>
      </c>
      <c r="T85" s="13" t="s">
        <v>29</v>
      </c>
      <c r="U85" s="32" t="s">
        <v>142</v>
      </c>
      <c r="V85" s="6" t="s">
        <v>20</v>
      </c>
    </row>
    <row r="86" spans="1:22" s="6" customFormat="1" ht="72" x14ac:dyDescent="0.2">
      <c r="A86" s="13">
        <v>66</v>
      </c>
      <c r="B86" s="50" t="s">
        <v>116</v>
      </c>
      <c r="C86" s="32">
        <v>7290000</v>
      </c>
      <c r="D86" s="31">
        <v>7270000</v>
      </c>
      <c r="E86" s="12" t="s">
        <v>258</v>
      </c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25">
        <f t="shared" si="1"/>
        <v>0</v>
      </c>
      <c r="R86" s="26">
        <f t="shared" si="2"/>
        <v>7290000</v>
      </c>
      <c r="S86" s="91">
        <f t="shared" si="4"/>
        <v>20000</v>
      </c>
      <c r="T86" s="13" t="s">
        <v>29</v>
      </c>
      <c r="U86" s="32" t="s">
        <v>142</v>
      </c>
      <c r="V86" s="6" t="s">
        <v>20</v>
      </c>
    </row>
    <row r="87" spans="1:22" s="6" customFormat="1" ht="72" x14ac:dyDescent="0.2">
      <c r="A87" s="13">
        <v>67</v>
      </c>
      <c r="B87" s="50" t="s">
        <v>117</v>
      </c>
      <c r="C87" s="32">
        <f>6400000-1651000</f>
        <v>4749000</v>
      </c>
      <c r="D87" s="31">
        <v>4749000</v>
      </c>
      <c r="E87" s="12" t="s">
        <v>259</v>
      </c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25">
        <f t="shared" si="1"/>
        <v>0</v>
      </c>
      <c r="R87" s="26">
        <f t="shared" si="2"/>
        <v>4749000</v>
      </c>
      <c r="S87" s="91">
        <f t="shared" si="4"/>
        <v>0</v>
      </c>
      <c r="T87" s="13" t="s">
        <v>29</v>
      </c>
      <c r="U87" s="32" t="s">
        <v>142</v>
      </c>
      <c r="V87" s="6" t="s">
        <v>20</v>
      </c>
    </row>
    <row r="88" spans="1:22" s="6" customFormat="1" ht="48" x14ac:dyDescent="0.2">
      <c r="A88" s="13">
        <v>68</v>
      </c>
      <c r="B88" s="50" t="s">
        <v>118</v>
      </c>
      <c r="C88" s="32">
        <f>1899000-503032</f>
        <v>1395968</v>
      </c>
      <c r="D88" s="31">
        <v>1395968</v>
      </c>
      <c r="E88" s="12" t="s">
        <v>204</v>
      </c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31">
        <v>1395968</v>
      </c>
      <c r="Q88" s="25">
        <f t="shared" si="1"/>
        <v>100</v>
      </c>
      <c r="R88" s="26">
        <f t="shared" si="2"/>
        <v>0</v>
      </c>
      <c r="S88" s="96">
        <f t="shared" si="4"/>
        <v>0</v>
      </c>
      <c r="T88" s="13" t="s">
        <v>29</v>
      </c>
      <c r="U88" s="70" t="s">
        <v>166</v>
      </c>
      <c r="V88" s="6" t="s">
        <v>20</v>
      </c>
    </row>
    <row r="89" spans="1:22" s="6" customFormat="1" ht="96" x14ac:dyDescent="0.2">
      <c r="A89" s="13">
        <v>69</v>
      </c>
      <c r="B89" s="50" t="s">
        <v>119</v>
      </c>
      <c r="C89" s="32">
        <v>3563000</v>
      </c>
      <c r="D89" s="31">
        <v>3554900</v>
      </c>
      <c r="E89" s="12" t="s">
        <v>205</v>
      </c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31">
        <v>3554900</v>
      </c>
      <c r="Q89" s="25">
        <f t="shared" si="1"/>
        <v>99.772663485826556</v>
      </c>
      <c r="R89" s="26">
        <f t="shared" si="2"/>
        <v>8100</v>
      </c>
      <c r="S89" s="96">
        <f t="shared" si="4"/>
        <v>8100</v>
      </c>
      <c r="T89" s="13" t="s">
        <v>29</v>
      </c>
      <c r="U89" s="70" t="s">
        <v>166</v>
      </c>
      <c r="V89" s="6" t="s">
        <v>20</v>
      </c>
    </row>
    <row r="90" spans="1:22" s="6" customFormat="1" ht="99.75" customHeight="1" x14ac:dyDescent="0.2">
      <c r="A90" s="13">
        <v>70</v>
      </c>
      <c r="B90" s="24" t="s">
        <v>120</v>
      </c>
      <c r="C90" s="11">
        <v>3513000</v>
      </c>
      <c r="D90" s="31">
        <v>3442700</v>
      </c>
      <c r="E90" s="12" t="s">
        <v>234</v>
      </c>
      <c r="F90" s="28"/>
      <c r="G90" s="12"/>
      <c r="H90" s="12"/>
      <c r="I90" s="12"/>
      <c r="J90" s="12"/>
      <c r="K90" s="12"/>
      <c r="L90" s="12"/>
      <c r="M90" s="12"/>
      <c r="N90" s="12"/>
      <c r="O90" s="12"/>
      <c r="P90" s="31">
        <v>1377080</v>
      </c>
      <c r="Q90" s="25">
        <f t="shared" si="1"/>
        <v>39.199544548818672</v>
      </c>
      <c r="R90" s="26">
        <f t="shared" si="2"/>
        <v>2135920</v>
      </c>
      <c r="S90" s="96">
        <f t="shared" si="4"/>
        <v>70300</v>
      </c>
      <c r="T90" s="13" t="s">
        <v>61</v>
      </c>
      <c r="U90" s="32" t="s">
        <v>142</v>
      </c>
      <c r="V90" s="6" t="s">
        <v>20</v>
      </c>
    </row>
    <row r="91" spans="1:22" s="6" customFormat="1" ht="25.5" customHeight="1" x14ac:dyDescent="0.2">
      <c r="A91" s="19"/>
      <c r="B91" s="20" t="s">
        <v>256</v>
      </c>
      <c r="C91" s="27"/>
      <c r="D91" s="94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94"/>
      <c r="Q91" s="29"/>
      <c r="R91" s="30"/>
      <c r="S91" s="95"/>
      <c r="T91" s="19"/>
      <c r="U91" s="27"/>
    </row>
    <row r="92" spans="1:22" s="6" customFormat="1" ht="99" customHeight="1" x14ac:dyDescent="0.2">
      <c r="A92" s="13">
        <v>71</v>
      </c>
      <c r="B92" s="50" t="s">
        <v>260</v>
      </c>
      <c r="C92" s="32">
        <v>6610000</v>
      </c>
      <c r="D92" s="31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31"/>
      <c r="Q92" s="25">
        <f t="shared" si="1"/>
        <v>0</v>
      </c>
      <c r="R92" s="26">
        <f t="shared" ref="R92:R97" si="5">C92-P92</f>
        <v>6610000</v>
      </c>
      <c r="S92" s="91"/>
      <c r="T92" s="13" t="s">
        <v>24</v>
      </c>
      <c r="U92" s="32" t="s">
        <v>261</v>
      </c>
    </row>
    <row r="93" spans="1:22" s="6" customFormat="1" ht="46.5" customHeight="1" x14ac:dyDescent="0.2">
      <c r="A93" s="13">
        <v>72</v>
      </c>
      <c r="B93" s="50" t="s">
        <v>262</v>
      </c>
      <c r="C93" s="32">
        <v>9800000</v>
      </c>
      <c r="D93" s="3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31"/>
      <c r="Q93" s="25">
        <f t="shared" si="1"/>
        <v>0</v>
      </c>
      <c r="R93" s="26">
        <f t="shared" si="5"/>
        <v>9800000</v>
      </c>
      <c r="S93" s="91"/>
      <c r="T93" s="13" t="s">
        <v>65</v>
      </c>
      <c r="U93" s="32" t="s">
        <v>261</v>
      </c>
    </row>
    <row r="94" spans="1:22" s="6" customFormat="1" ht="54.75" customHeight="1" x14ac:dyDescent="0.2">
      <c r="A94" s="13">
        <v>73</v>
      </c>
      <c r="B94" s="50" t="s">
        <v>263</v>
      </c>
      <c r="C94" s="32">
        <v>5631000</v>
      </c>
      <c r="D94" s="31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31"/>
      <c r="Q94" s="25">
        <f t="shared" si="1"/>
        <v>0</v>
      </c>
      <c r="R94" s="26">
        <f t="shared" si="5"/>
        <v>5631000</v>
      </c>
      <c r="S94" s="91"/>
      <c r="T94" s="13" t="s">
        <v>89</v>
      </c>
      <c r="U94" s="32" t="s">
        <v>261</v>
      </c>
    </row>
    <row r="95" spans="1:22" s="6" customFormat="1" ht="67.5" customHeight="1" x14ac:dyDescent="0.2">
      <c r="A95" s="13">
        <v>74</v>
      </c>
      <c r="B95" s="50" t="s">
        <v>264</v>
      </c>
      <c r="C95" s="32">
        <v>494700</v>
      </c>
      <c r="D95" s="31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31"/>
      <c r="Q95" s="25">
        <f t="shared" si="1"/>
        <v>0</v>
      </c>
      <c r="R95" s="26">
        <f t="shared" si="5"/>
        <v>494700</v>
      </c>
      <c r="S95" s="91"/>
      <c r="T95" s="13" t="s">
        <v>79</v>
      </c>
      <c r="U95" s="32" t="s">
        <v>261</v>
      </c>
    </row>
    <row r="96" spans="1:22" s="6" customFormat="1" ht="81.75" customHeight="1" x14ac:dyDescent="0.2">
      <c r="A96" s="13">
        <v>75</v>
      </c>
      <c r="B96" s="50" t="s">
        <v>265</v>
      </c>
      <c r="C96" s="32">
        <v>496000</v>
      </c>
      <c r="D96" s="31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31"/>
      <c r="Q96" s="25">
        <f t="shared" si="1"/>
        <v>0</v>
      </c>
      <c r="R96" s="26">
        <f t="shared" si="5"/>
        <v>496000</v>
      </c>
      <c r="S96" s="91"/>
      <c r="T96" s="13" t="s">
        <v>79</v>
      </c>
      <c r="U96" s="32" t="s">
        <v>261</v>
      </c>
    </row>
    <row r="97" spans="1:22" s="6" customFormat="1" ht="77.25" customHeight="1" x14ac:dyDescent="0.2">
      <c r="A97" s="13">
        <v>76</v>
      </c>
      <c r="B97" s="50" t="s">
        <v>266</v>
      </c>
      <c r="C97" s="32">
        <v>494700</v>
      </c>
      <c r="D97" s="31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31"/>
      <c r="Q97" s="25">
        <f t="shared" si="1"/>
        <v>0</v>
      </c>
      <c r="R97" s="26">
        <f t="shared" si="5"/>
        <v>494700</v>
      </c>
      <c r="S97" s="91"/>
      <c r="T97" s="13" t="s">
        <v>79</v>
      </c>
      <c r="U97" s="32" t="s">
        <v>261</v>
      </c>
    </row>
    <row r="98" spans="1:22" s="6" customFormat="1" ht="24" customHeight="1" x14ac:dyDescent="0.2">
      <c r="A98" s="14"/>
      <c r="B98" s="15" t="s">
        <v>121</v>
      </c>
      <c r="C98" s="16"/>
      <c r="D98" s="16"/>
      <c r="E98" s="16"/>
      <c r="F98" s="21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92"/>
      <c r="T98" s="17"/>
      <c r="U98" s="18"/>
      <c r="V98" s="6" t="s">
        <v>15</v>
      </c>
    </row>
    <row r="99" spans="1:22" s="6" customFormat="1" ht="48" customHeight="1" x14ac:dyDescent="0.2">
      <c r="A99" s="19"/>
      <c r="B99" s="20" t="s">
        <v>122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93"/>
      <c r="T99" s="22"/>
      <c r="U99" s="23"/>
    </row>
    <row r="100" spans="1:22" s="6" customFormat="1" ht="48" customHeight="1" x14ac:dyDescent="0.2">
      <c r="A100" s="9">
        <v>77</v>
      </c>
      <c r="B100" s="24" t="s">
        <v>123</v>
      </c>
      <c r="C100" s="11">
        <f>68400-1</f>
        <v>68399</v>
      </c>
      <c r="D100" s="12"/>
      <c r="E100" s="12"/>
      <c r="F100" s="28"/>
      <c r="G100" s="12"/>
      <c r="H100" s="12"/>
      <c r="I100" s="12"/>
      <c r="J100" s="12"/>
      <c r="K100" s="12"/>
      <c r="L100" s="12"/>
      <c r="M100" s="12"/>
      <c r="N100" s="12"/>
      <c r="O100" s="12"/>
      <c r="P100" s="31">
        <v>68340</v>
      </c>
      <c r="Q100" s="25">
        <f t="shared" ref="Q100:Q106" si="6">P100*100/C100</f>
        <v>99.913741428968265</v>
      </c>
      <c r="R100" s="26">
        <f t="shared" ref="R100:R106" si="7">C100-P100</f>
        <v>59</v>
      </c>
      <c r="S100" s="83">
        <v>59</v>
      </c>
      <c r="T100" s="13" t="s">
        <v>124</v>
      </c>
      <c r="U100" s="70" t="s">
        <v>166</v>
      </c>
      <c r="V100" s="6" t="s">
        <v>20</v>
      </c>
    </row>
    <row r="101" spans="1:22" s="6" customFormat="1" ht="48" customHeight="1" x14ac:dyDescent="0.2">
      <c r="A101" s="9">
        <v>78</v>
      </c>
      <c r="B101" s="24" t="s">
        <v>125</v>
      </c>
      <c r="C101" s="11">
        <v>84200</v>
      </c>
      <c r="D101" s="12"/>
      <c r="E101" s="12"/>
      <c r="F101" s="28"/>
      <c r="G101" s="12"/>
      <c r="H101" s="12"/>
      <c r="I101" s="12"/>
      <c r="J101" s="12"/>
      <c r="K101" s="12"/>
      <c r="L101" s="12"/>
      <c r="M101" s="12"/>
      <c r="N101" s="12"/>
      <c r="O101" s="12"/>
      <c r="P101" s="31">
        <v>84200</v>
      </c>
      <c r="Q101" s="25">
        <f t="shared" si="6"/>
        <v>100</v>
      </c>
      <c r="R101" s="26">
        <f t="shared" si="7"/>
        <v>0</v>
      </c>
      <c r="S101" s="91"/>
      <c r="T101" s="13" t="s">
        <v>126</v>
      </c>
      <c r="U101" s="11" t="s">
        <v>19</v>
      </c>
      <c r="V101" s="6" t="s">
        <v>20</v>
      </c>
    </row>
    <row r="102" spans="1:22" s="6" customFormat="1" ht="48" customHeight="1" x14ac:dyDescent="0.2">
      <c r="A102" s="9">
        <v>79</v>
      </c>
      <c r="B102" s="24" t="s">
        <v>127</v>
      </c>
      <c r="C102" s="11">
        <v>1742100</v>
      </c>
      <c r="D102" s="12"/>
      <c r="E102" s="12"/>
      <c r="F102" s="28"/>
      <c r="G102" s="12"/>
      <c r="H102" s="12"/>
      <c r="I102" s="12"/>
      <c r="J102" s="12"/>
      <c r="K102" s="12"/>
      <c r="L102" s="12"/>
      <c r="M102" s="12"/>
      <c r="N102" s="12"/>
      <c r="O102" s="12"/>
      <c r="P102" s="31">
        <v>164310</v>
      </c>
      <c r="Q102" s="25">
        <f t="shared" si="6"/>
        <v>9.4317203375236787</v>
      </c>
      <c r="R102" s="26">
        <f t="shared" si="7"/>
        <v>1577790</v>
      </c>
      <c r="S102" s="91"/>
      <c r="T102" s="13" t="s">
        <v>126</v>
      </c>
      <c r="U102" s="11" t="s">
        <v>19</v>
      </c>
      <c r="V102" s="6" t="s">
        <v>20</v>
      </c>
    </row>
    <row r="103" spans="1:22" s="6" customFormat="1" ht="48" customHeight="1" x14ac:dyDescent="0.2">
      <c r="A103" s="9">
        <v>80</v>
      </c>
      <c r="B103" s="24" t="s">
        <v>128</v>
      </c>
      <c r="C103" s="11">
        <v>118000</v>
      </c>
      <c r="D103" s="12"/>
      <c r="E103" s="12"/>
      <c r="F103" s="28"/>
      <c r="G103" s="12"/>
      <c r="H103" s="12"/>
      <c r="I103" s="12"/>
      <c r="J103" s="12"/>
      <c r="K103" s="12"/>
      <c r="L103" s="12"/>
      <c r="M103" s="12"/>
      <c r="N103" s="12"/>
      <c r="O103" s="12"/>
      <c r="P103" s="39">
        <v>96917</v>
      </c>
      <c r="Q103" s="25">
        <f t="shared" si="6"/>
        <v>82.133050847457625</v>
      </c>
      <c r="R103" s="26">
        <f t="shared" si="7"/>
        <v>21083</v>
      </c>
      <c r="S103" s="91"/>
      <c r="T103" s="13" t="s">
        <v>126</v>
      </c>
      <c r="U103" s="11" t="s">
        <v>19</v>
      </c>
      <c r="V103" s="6" t="s">
        <v>20</v>
      </c>
    </row>
    <row r="104" spans="1:22" s="6" customFormat="1" ht="48" customHeight="1" x14ac:dyDescent="0.2">
      <c r="A104" s="9">
        <v>81</v>
      </c>
      <c r="B104" s="24" t="s">
        <v>129</v>
      </c>
      <c r="C104" s="11">
        <v>281500</v>
      </c>
      <c r="D104" s="12"/>
      <c r="E104" s="12"/>
      <c r="F104" s="28"/>
      <c r="G104" s="12"/>
      <c r="H104" s="12"/>
      <c r="I104" s="12"/>
      <c r="J104" s="12"/>
      <c r="K104" s="12"/>
      <c r="L104" s="12"/>
      <c r="M104" s="12"/>
      <c r="N104" s="12"/>
      <c r="O104" s="12"/>
      <c r="P104" s="39">
        <v>30000</v>
      </c>
      <c r="Q104" s="25">
        <f t="shared" si="6"/>
        <v>10.657193605683837</v>
      </c>
      <c r="R104" s="26">
        <f t="shared" si="7"/>
        <v>251500</v>
      </c>
      <c r="S104" s="91"/>
      <c r="T104" s="13" t="s">
        <v>126</v>
      </c>
      <c r="U104" s="11" t="s">
        <v>19</v>
      </c>
      <c r="V104" s="6" t="s">
        <v>20</v>
      </c>
    </row>
    <row r="105" spans="1:22" s="6" customFormat="1" ht="48" customHeight="1" x14ac:dyDescent="0.2">
      <c r="A105" s="9">
        <v>82</v>
      </c>
      <c r="B105" s="24" t="s">
        <v>130</v>
      </c>
      <c r="C105" s="11">
        <v>342200</v>
      </c>
      <c r="D105" s="12"/>
      <c r="E105" s="12"/>
      <c r="F105" s="28"/>
      <c r="G105" s="12"/>
      <c r="H105" s="12"/>
      <c r="I105" s="12"/>
      <c r="J105" s="12"/>
      <c r="K105" s="12"/>
      <c r="L105" s="12"/>
      <c r="M105" s="12"/>
      <c r="N105" s="12"/>
      <c r="O105" s="12"/>
      <c r="P105" s="31">
        <v>331872</v>
      </c>
      <c r="Q105" s="25">
        <f t="shared" si="6"/>
        <v>96.981881940385733</v>
      </c>
      <c r="R105" s="26">
        <f t="shared" si="7"/>
        <v>10328</v>
      </c>
      <c r="S105" s="91"/>
      <c r="T105" s="13" t="s">
        <v>126</v>
      </c>
      <c r="U105" s="11" t="s">
        <v>19</v>
      </c>
      <c r="V105" s="6" t="s">
        <v>20</v>
      </c>
    </row>
    <row r="106" spans="1:22" s="6" customFormat="1" ht="48" customHeight="1" x14ac:dyDescent="0.2">
      <c r="A106" s="9">
        <v>83</v>
      </c>
      <c r="B106" s="24" t="s">
        <v>130</v>
      </c>
      <c r="C106" s="11">
        <v>12000000</v>
      </c>
      <c r="D106" s="12"/>
      <c r="E106" s="12"/>
      <c r="F106" s="28"/>
      <c r="G106" s="12"/>
      <c r="H106" s="12"/>
      <c r="I106" s="12"/>
      <c r="J106" s="12"/>
      <c r="K106" s="12"/>
      <c r="L106" s="12"/>
      <c r="M106" s="12"/>
      <c r="N106" s="12"/>
      <c r="O106" s="12"/>
      <c r="P106" s="31"/>
      <c r="Q106" s="25">
        <f t="shared" si="6"/>
        <v>0</v>
      </c>
      <c r="R106" s="26">
        <f t="shared" si="7"/>
        <v>12000000</v>
      </c>
      <c r="S106" s="91"/>
      <c r="T106" s="13" t="s">
        <v>126</v>
      </c>
      <c r="U106" s="11"/>
    </row>
    <row r="107" spans="1:22" s="6" customFormat="1" ht="24" customHeight="1" x14ac:dyDescent="0.2">
      <c r="A107" s="14"/>
      <c r="B107" s="15" t="s">
        <v>131</v>
      </c>
      <c r="C107" s="16"/>
      <c r="D107" s="16"/>
      <c r="E107" s="16"/>
      <c r="F107" s="21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92"/>
      <c r="T107" s="17"/>
      <c r="U107" s="18"/>
      <c r="V107" s="6" t="s">
        <v>15</v>
      </c>
    </row>
    <row r="108" spans="1:22" s="6" customFormat="1" ht="48" customHeight="1" x14ac:dyDescent="0.2">
      <c r="A108" s="19"/>
      <c r="B108" s="20" t="s">
        <v>132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93"/>
      <c r="T108" s="22"/>
      <c r="U108" s="23"/>
    </row>
    <row r="109" spans="1:22" s="6" customFormat="1" ht="49.5" customHeight="1" x14ac:dyDescent="0.2">
      <c r="A109" s="9">
        <v>84</v>
      </c>
      <c r="B109" s="24" t="s">
        <v>133</v>
      </c>
      <c r="C109" s="11">
        <v>2936600</v>
      </c>
      <c r="D109" s="31">
        <v>2930000</v>
      </c>
      <c r="E109" s="12" t="s">
        <v>206</v>
      </c>
      <c r="F109" s="28"/>
      <c r="G109" s="12"/>
      <c r="H109" s="12"/>
      <c r="I109" s="12"/>
      <c r="J109" s="12"/>
      <c r="K109" s="12"/>
      <c r="L109" s="12"/>
      <c r="M109" s="12"/>
      <c r="N109" s="12"/>
      <c r="O109" s="12"/>
      <c r="P109" s="31">
        <v>2930000</v>
      </c>
      <c r="Q109" s="25">
        <f t="shared" ref="Q109:Q115" si="8">P109*100/C109</f>
        <v>99.775250289450383</v>
      </c>
      <c r="R109" s="26">
        <f t="shared" ref="R109:R114" si="9">C109-P109</f>
        <v>6600</v>
      </c>
      <c r="S109" s="96">
        <f>C109-D109</f>
        <v>6600</v>
      </c>
      <c r="T109" s="13" t="s">
        <v>134</v>
      </c>
      <c r="U109" s="70" t="s">
        <v>166</v>
      </c>
      <c r="V109" s="6" t="s">
        <v>20</v>
      </c>
    </row>
    <row r="110" spans="1:22" s="6" customFormat="1" ht="49.5" customHeight="1" x14ac:dyDescent="0.2">
      <c r="A110" s="9">
        <v>85</v>
      </c>
      <c r="B110" s="24" t="s">
        <v>136</v>
      </c>
      <c r="C110" s="11">
        <v>3000000</v>
      </c>
      <c r="D110" s="31">
        <v>2980000</v>
      </c>
      <c r="E110" s="12" t="s">
        <v>207</v>
      </c>
      <c r="F110" s="28"/>
      <c r="G110" s="12"/>
      <c r="H110" s="12"/>
      <c r="I110" s="12"/>
      <c r="J110" s="12"/>
      <c r="K110" s="12"/>
      <c r="L110" s="12"/>
      <c r="M110" s="12"/>
      <c r="N110" s="12"/>
      <c r="O110" s="12"/>
      <c r="P110" s="31">
        <v>2980000</v>
      </c>
      <c r="Q110" s="25">
        <f t="shared" si="8"/>
        <v>99.333333333333329</v>
      </c>
      <c r="R110" s="26">
        <f t="shared" si="9"/>
        <v>20000</v>
      </c>
      <c r="S110" s="96">
        <f>C110-D110</f>
        <v>20000</v>
      </c>
      <c r="T110" s="13" t="s">
        <v>134</v>
      </c>
      <c r="U110" s="70" t="s">
        <v>166</v>
      </c>
      <c r="V110" s="6" t="s">
        <v>20</v>
      </c>
    </row>
    <row r="111" spans="1:22" s="6" customFormat="1" ht="49.5" customHeight="1" x14ac:dyDescent="0.2">
      <c r="A111" s="9">
        <v>86</v>
      </c>
      <c r="B111" s="24" t="s">
        <v>137</v>
      </c>
      <c r="C111" s="11">
        <v>2999200</v>
      </c>
      <c r="D111" s="31">
        <v>2934000</v>
      </c>
      <c r="E111" s="12" t="s">
        <v>235</v>
      </c>
      <c r="F111" s="28"/>
      <c r="G111" s="12"/>
      <c r="H111" s="12"/>
      <c r="I111" s="12"/>
      <c r="J111" s="12"/>
      <c r="K111" s="12"/>
      <c r="L111" s="12"/>
      <c r="M111" s="12"/>
      <c r="N111" s="12"/>
      <c r="O111" s="12"/>
      <c r="P111" s="31">
        <v>2934000</v>
      </c>
      <c r="Q111" s="25">
        <f t="shared" si="8"/>
        <v>97.826086956521735</v>
      </c>
      <c r="R111" s="26">
        <f t="shared" si="9"/>
        <v>65200</v>
      </c>
      <c r="S111" s="96">
        <f>C111-D111</f>
        <v>65200</v>
      </c>
      <c r="T111" s="13" t="s">
        <v>134</v>
      </c>
      <c r="U111" s="70" t="s">
        <v>166</v>
      </c>
      <c r="V111" s="6" t="s">
        <v>20</v>
      </c>
    </row>
    <row r="112" spans="1:22" s="6" customFormat="1" ht="49.5" customHeight="1" x14ac:dyDescent="0.2">
      <c r="A112" s="9">
        <v>87</v>
      </c>
      <c r="B112" s="24" t="s">
        <v>138</v>
      </c>
      <c r="C112" s="11">
        <v>1000000</v>
      </c>
      <c r="D112" s="31">
        <v>984400</v>
      </c>
      <c r="E112" s="12" t="s">
        <v>208</v>
      </c>
      <c r="F112" s="28"/>
      <c r="G112" s="12"/>
      <c r="H112" s="39">
        <f>D112</f>
        <v>984400</v>
      </c>
      <c r="I112" s="12"/>
      <c r="J112" s="12"/>
      <c r="K112" s="12"/>
      <c r="L112" s="12"/>
      <c r="M112" s="12"/>
      <c r="N112" s="12"/>
      <c r="O112" s="12"/>
      <c r="P112" s="31">
        <v>984400</v>
      </c>
      <c r="Q112" s="25">
        <f t="shared" si="8"/>
        <v>98.44</v>
      </c>
      <c r="R112" s="26">
        <f t="shared" si="9"/>
        <v>15600</v>
      </c>
      <c r="S112" s="96">
        <f>C112-D112</f>
        <v>15600</v>
      </c>
      <c r="T112" s="13" t="s">
        <v>134</v>
      </c>
      <c r="U112" s="70" t="s">
        <v>166</v>
      </c>
      <c r="V112" s="6" t="s">
        <v>20</v>
      </c>
    </row>
    <row r="113" spans="1:22" s="6" customFormat="1" ht="49.5" customHeight="1" x14ac:dyDescent="0.2">
      <c r="A113" s="9">
        <v>88</v>
      </c>
      <c r="B113" s="50" t="s">
        <v>140</v>
      </c>
      <c r="C113" s="32">
        <v>3000000</v>
      </c>
      <c r="D113" s="31">
        <v>2888000</v>
      </c>
      <c r="E113" s="12" t="s">
        <v>141</v>
      </c>
      <c r="F113" s="39">
        <f>D113</f>
        <v>2888000</v>
      </c>
      <c r="G113" s="12"/>
      <c r="H113" s="12"/>
      <c r="I113" s="12"/>
      <c r="J113" s="12"/>
      <c r="K113" s="12"/>
      <c r="L113" s="12"/>
      <c r="M113" s="12"/>
      <c r="N113" s="12"/>
      <c r="O113" s="12"/>
      <c r="P113" s="31">
        <v>2888000</v>
      </c>
      <c r="Q113" s="25">
        <f t="shared" si="8"/>
        <v>96.266666666666666</v>
      </c>
      <c r="R113" s="26">
        <f t="shared" si="9"/>
        <v>112000</v>
      </c>
      <c r="S113" s="96">
        <f>C113-D113</f>
        <v>112000</v>
      </c>
      <c r="T113" s="13" t="s">
        <v>134</v>
      </c>
      <c r="U113" s="70" t="s">
        <v>166</v>
      </c>
      <c r="V113" s="6" t="s">
        <v>20</v>
      </c>
    </row>
    <row r="114" spans="1:22" s="6" customFormat="1" ht="46.5" customHeight="1" x14ac:dyDescent="0.2">
      <c r="A114" s="9">
        <v>89</v>
      </c>
      <c r="B114" s="24" t="s">
        <v>143</v>
      </c>
      <c r="C114" s="11">
        <v>4000000</v>
      </c>
      <c r="D114" s="31">
        <v>3950000</v>
      </c>
      <c r="E114" s="12" t="s">
        <v>267</v>
      </c>
      <c r="F114" s="28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25">
        <f t="shared" si="8"/>
        <v>0</v>
      </c>
      <c r="R114" s="26">
        <f t="shared" si="9"/>
        <v>4000000</v>
      </c>
      <c r="S114" s="91"/>
      <c r="T114" s="13" t="s">
        <v>134</v>
      </c>
      <c r="U114" s="32" t="s">
        <v>142</v>
      </c>
      <c r="V114" s="6" t="s">
        <v>20</v>
      </c>
    </row>
    <row r="115" spans="1:22" s="6" customFormat="1" ht="24" customHeight="1" x14ac:dyDescent="0.2">
      <c r="A115" s="9"/>
      <c r="B115" s="7" t="s">
        <v>268</v>
      </c>
      <c r="C115" s="40">
        <f>SUM(C7:C114)</f>
        <v>426317200</v>
      </c>
      <c r="D115" s="40">
        <f>SUM(D7:D114)</f>
        <v>336231328.80999994</v>
      </c>
      <c r="E115" s="40">
        <f>SUM(E7:E114)</f>
        <v>0</v>
      </c>
      <c r="F115" s="23"/>
      <c r="G115" s="40"/>
      <c r="H115" s="40"/>
      <c r="I115" s="40"/>
      <c r="J115" s="40"/>
      <c r="K115" s="40"/>
      <c r="L115" s="40"/>
      <c r="M115" s="40"/>
      <c r="N115" s="40"/>
      <c r="O115" s="40"/>
      <c r="P115" s="41">
        <f>SUM(P7:P114)</f>
        <v>204734794.31999999</v>
      </c>
      <c r="Q115" s="41">
        <f t="shared" si="8"/>
        <v>48.02405211893867</v>
      </c>
      <c r="R115" s="40">
        <f>SUM(R7:R114)</f>
        <v>221582405.68000001</v>
      </c>
      <c r="S115" s="99">
        <f>SUM(S7:S114)</f>
        <v>5112431.1900000004</v>
      </c>
      <c r="T115" s="13"/>
      <c r="U115" s="10"/>
    </row>
    <row r="116" spans="1:22" x14ac:dyDescent="0.2">
      <c r="P116" s="64"/>
    </row>
    <row r="117" spans="1:22" x14ac:dyDescent="0.3">
      <c r="P117" s="73"/>
      <c r="R117" s="87"/>
    </row>
    <row r="118" spans="1:22" x14ac:dyDescent="0.2">
      <c r="R118" s="68"/>
    </row>
    <row r="119" spans="1:22" x14ac:dyDescent="0.2">
      <c r="R119" s="68"/>
    </row>
    <row r="120" spans="1:22" x14ac:dyDescent="0.2">
      <c r="R120" s="68"/>
    </row>
    <row r="121" spans="1:22" x14ac:dyDescent="0.2">
      <c r="R121" s="68"/>
    </row>
    <row r="122" spans="1:22" x14ac:dyDescent="0.2">
      <c r="R122" s="68"/>
    </row>
    <row r="123" spans="1:22" x14ac:dyDescent="0.2">
      <c r="R123" s="68"/>
    </row>
    <row r="124" spans="1:22" x14ac:dyDescent="0.2">
      <c r="R124" s="68"/>
    </row>
    <row r="125" spans="1:22" x14ac:dyDescent="0.2">
      <c r="R125" s="68"/>
    </row>
    <row r="126" spans="1:22" x14ac:dyDescent="0.2">
      <c r="R126" s="68"/>
    </row>
    <row r="127" spans="1:22" x14ac:dyDescent="0.2">
      <c r="R127" s="68"/>
    </row>
    <row r="128" spans="1:22" x14ac:dyDescent="0.2">
      <c r="R128" s="68"/>
    </row>
    <row r="129" spans="2:18" x14ac:dyDescent="0.2">
      <c r="R129" s="68"/>
    </row>
    <row r="130" spans="2:18" x14ac:dyDescent="0.2">
      <c r="R130" s="68"/>
    </row>
    <row r="131" spans="2:18" x14ac:dyDescent="0.2">
      <c r="R131" s="68"/>
    </row>
    <row r="132" spans="2:18" x14ac:dyDescent="0.2">
      <c r="R132" s="68"/>
    </row>
    <row r="133" spans="2:18" x14ac:dyDescent="0.2">
      <c r="R133" s="68"/>
    </row>
    <row r="134" spans="2:18" x14ac:dyDescent="0.2">
      <c r="R134" s="68"/>
    </row>
    <row r="135" spans="2:18" x14ac:dyDescent="0.2">
      <c r="R135" s="68"/>
    </row>
    <row r="136" spans="2:18" x14ac:dyDescent="0.2">
      <c r="R136" s="68"/>
    </row>
    <row r="137" spans="2:18" x14ac:dyDescent="0.2">
      <c r="R137" s="68"/>
    </row>
    <row r="138" spans="2:18" x14ac:dyDescent="0.2">
      <c r="R138" s="68"/>
    </row>
    <row r="139" spans="2:18" x14ac:dyDescent="0.2">
      <c r="R139" s="68"/>
    </row>
    <row r="140" spans="2:18" x14ac:dyDescent="0.2">
      <c r="R140" s="68"/>
    </row>
    <row r="141" spans="2:18" x14ac:dyDescent="0.2">
      <c r="R141" s="68"/>
    </row>
    <row r="142" spans="2:18" x14ac:dyDescent="0.2">
      <c r="R142" s="68"/>
    </row>
    <row r="144" spans="2:18" ht="37.5" x14ac:dyDescent="0.2">
      <c r="B144" s="101" t="s">
        <v>236</v>
      </c>
      <c r="C144" s="102">
        <f>C24+C25+C26+C27</f>
        <v>21268911</v>
      </c>
      <c r="D144" s="103">
        <f>P24+P25+P26+P27</f>
        <v>9747603.5199999996</v>
      </c>
      <c r="E144" s="104">
        <v>4</v>
      </c>
      <c r="P144" s="68"/>
    </row>
    <row r="145" spans="2:16" x14ac:dyDescent="0.2">
      <c r="B145" s="105" t="s">
        <v>237</v>
      </c>
      <c r="C145" s="102">
        <f>C101+C102+C103+C104+C105+C106</f>
        <v>14568000</v>
      </c>
      <c r="D145" s="106">
        <f>P101+P102+P103+P104+P105+P106</f>
        <v>707299</v>
      </c>
      <c r="E145" s="104">
        <v>6</v>
      </c>
      <c r="P145" s="68"/>
    </row>
    <row r="146" spans="2:16" x14ac:dyDescent="0.2">
      <c r="B146" s="105" t="s">
        <v>238</v>
      </c>
      <c r="C146" s="102">
        <f>C100</f>
        <v>68399</v>
      </c>
      <c r="D146" s="106">
        <f>P100</f>
        <v>68340</v>
      </c>
      <c r="E146" s="104">
        <v>1</v>
      </c>
      <c r="P146" s="68"/>
    </row>
    <row r="147" spans="2:16" x14ac:dyDescent="0.2">
      <c r="B147" s="105" t="s">
        <v>239</v>
      </c>
      <c r="C147" s="102">
        <f>C109+C110+C111+C112+C113+C114</f>
        <v>16935800</v>
      </c>
      <c r="D147" s="106">
        <f>P109+P110+P111+P112+P113+P114</f>
        <v>12716400</v>
      </c>
      <c r="E147" s="104">
        <v>6</v>
      </c>
      <c r="P147" s="68"/>
    </row>
    <row r="148" spans="2:16" x14ac:dyDescent="0.2">
      <c r="B148" s="105" t="s">
        <v>240</v>
      </c>
      <c r="C148" s="102">
        <f>C36+C37+C38+C39</f>
        <v>35706000</v>
      </c>
      <c r="D148" s="106">
        <f>P36+P37+P38+P39</f>
        <v>24158000</v>
      </c>
      <c r="E148" s="104">
        <v>4</v>
      </c>
      <c r="P148" s="68"/>
    </row>
    <row r="149" spans="2:16" x14ac:dyDescent="0.2">
      <c r="B149" s="105" t="s">
        <v>241</v>
      </c>
      <c r="C149" s="102">
        <f>C7</f>
        <v>1315900</v>
      </c>
      <c r="D149" s="106">
        <f>P7</f>
        <v>355750</v>
      </c>
      <c r="E149" s="104">
        <v>1</v>
      </c>
      <c r="P149" s="68"/>
    </row>
    <row r="150" spans="2:16" x14ac:dyDescent="0.2">
      <c r="B150" s="105" t="s">
        <v>254</v>
      </c>
      <c r="C150" s="102">
        <f>C9</f>
        <v>5190200</v>
      </c>
      <c r="D150" s="106">
        <f>P9</f>
        <v>0</v>
      </c>
      <c r="E150" s="104">
        <v>1</v>
      </c>
      <c r="P150" s="68"/>
    </row>
    <row r="151" spans="2:16" x14ac:dyDescent="0.2">
      <c r="B151" s="105" t="s">
        <v>89</v>
      </c>
      <c r="C151" s="102">
        <f>C61+C62+C63+C64+C65+C66+C84+C94</f>
        <v>32192000</v>
      </c>
      <c r="D151" s="106">
        <f>P61+P62+P63+P64+P65+P66+P84+P94</f>
        <v>14714000</v>
      </c>
      <c r="E151" s="104">
        <v>8</v>
      </c>
      <c r="P151" s="68"/>
    </row>
    <row r="152" spans="2:16" x14ac:dyDescent="0.2">
      <c r="B152" s="105" t="s">
        <v>26</v>
      </c>
      <c r="C152" s="102">
        <f>C13+C14+C17+C33</f>
        <v>17489000</v>
      </c>
      <c r="D152" s="106">
        <f>P13+P14+P17+P33</f>
        <v>12469000</v>
      </c>
      <c r="E152" s="104">
        <v>3</v>
      </c>
      <c r="P152" s="68"/>
    </row>
    <row r="153" spans="2:16" x14ac:dyDescent="0.2">
      <c r="B153" s="105" t="s">
        <v>83</v>
      </c>
      <c r="C153" s="102">
        <f>C56+C57+C58</f>
        <v>24668000</v>
      </c>
      <c r="D153" s="106">
        <f>P56+P57+P58</f>
        <v>20590000</v>
      </c>
      <c r="E153" s="104">
        <v>3</v>
      </c>
      <c r="P153" s="68"/>
    </row>
    <row r="154" spans="2:16" x14ac:dyDescent="0.2">
      <c r="B154" s="105" t="s">
        <v>65</v>
      </c>
      <c r="C154" s="102">
        <f>C19+C44+C45+C46+C47+C81+C93</f>
        <v>48752000</v>
      </c>
      <c r="D154" s="103">
        <f>P19+P44+P45+P46+P47+P81+P93</f>
        <v>15219214.470000001</v>
      </c>
      <c r="E154" s="104">
        <v>7</v>
      </c>
      <c r="P154" s="68"/>
    </row>
    <row r="155" spans="2:16" x14ac:dyDescent="0.2">
      <c r="B155" s="105" t="s">
        <v>31</v>
      </c>
      <c r="C155" s="102">
        <f>C16+C48+C49+C50+C51+C52+C79+C83</f>
        <v>31805000</v>
      </c>
      <c r="D155" s="103">
        <f>P16+P48+P49+P50+P51+P52+P79+P83</f>
        <v>13023000</v>
      </c>
      <c r="E155" s="104">
        <v>8</v>
      </c>
      <c r="P155" s="68"/>
    </row>
    <row r="156" spans="2:16" x14ac:dyDescent="0.2">
      <c r="B156" s="105" t="s">
        <v>29</v>
      </c>
      <c r="C156" s="102">
        <f>C15+C67+C68+C69+C70+C71+C72+C76+C77+C78+C85+C86+C87+C88+C89</f>
        <v>43189968</v>
      </c>
      <c r="D156" s="106">
        <f>P15+P67+P68+P69+P70+P71+P72+P76+P77+P78+P85+P86+P87+P88+P89</f>
        <v>17145868</v>
      </c>
      <c r="E156" s="104">
        <v>15</v>
      </c>
      <c r="P156" s="68"/>
    </row>
    <row r="157" spans="2:16" x14ac:dyDescent="0.2">
      <c r="B157" s="105" t="s">
        <v>79</v>
      </c>
      <c r="C157" s="102">
        <f>C53+C54+C55+C95+C96+C97</f>
        <v>5393400</v>
      </c>
      <c r="D157" s="106">
        <f>P53+P54+P55+P95+P96+P97</f>
        <v>1365000</v>
      </c>
      <c r="E157" s="104">
        <v>6</v>
      </c>
      <c r="P157" s="68"/>
    </row>
    <row r="158" spans="2:16" x14ac:dyDescent="0.2">
      <c r="B158" s="105" t="s">
        <v>61</v>
      </c>
      <c r="C158" s="102">
        <f>C41+C42+C43+C90</f>
        <v>22986001</v>
      </c>
      <c r="D158" s="103">
        <f>P41+P42+P43+P90</f>
        <v>12276943.199999999</v>
      </c>
      <c r="E158" s="104">
        <v>4</v>
      </c>
      <c r="P158" s="68"/>
    </row>
    <row r="159" spans="2:16" x14ac:dyDescent="0.2">
      <c r="B159" s="105" t="s">
        <v>46</v>
      </c>
      <c r="C159" s="102">
        <f>C29+C31+C80</f>
        <v>47216621</v>
      </c>
      <c r="D159" s="103">
        <f>P29+P31+P80</f>
        <v>9214474.4600000009</v>
      </c>
      <c r="E159" s="104">
        <v>3</v>
      </c>
      <c r="P159" s="68"/>
    </row>
    <row r="160" spans="2:16" x14ac:dyDescent="0.2">
      <c r="B160" s="105" t="s">
        <v>103</v>
      </c>
      <c r="C160" s="102">
        <f>C73+C74</f>
        <v>13778000</v>
      </c>
      <c r="D160" s="106">
        <f>P73+P74</f>
        <v>8474600</v>
      </c>
      <c r="E160" s="104">
        <v>2</v>
      </c>
      <c r="P160" s="68"/>
    </row>
    <row r="161" spans="2:16" x14ac:dyDescent="0.2">
      <c r="B161" s="105" t="s">
        <v>24</v>
      </c>
      <c r="C161" s="102">
        <f>C11+C30+C59+C60+C75+C82+C92</f>
        <v>33794000</v>
      </c>
      <c r="D161" s="106">
        <f>P11+P30+P59+P60+P75+P82+P92</f>
        <v>26373504.879999999</v>
      </c>
      <c r="E161" s="104">
        <v>7</v>
      </c>
      <c r="P161" s="68"/>
    </row>
    <row r="162" spans="2:16" x14ac:dyDescent="0.2">
      <c r="B162" s="105" t="s">
        <v>36</v>
      </c>
      <c r="C162" s="102">
        <f>C21</f>
        <v>10000000</v>
      </c>
      <c r="D162" s="103">
        <f>P21</f>
        <v>6115796.79</v>
      </c>
      <c r="E162" s="9"/>
      <c r="P162" s="68"/>
    </row>
    <row r="163" spans="2:16" x14ac:dyDescent="0.2">
      <c r="C163" s="107">
        <f>SUBTOTAL(9,C144:C162)</f>
        <v>426317200</v>
      </c>
      <c r="D163" s="108">
        <f>SUBTOTAL(9,D144:D162)</f>
        <v>204734794.31999999</v>
      </c>
      <c r="E163" s="9">
        <f>SUM(E144:E162)</f>
        <v>89</v>
      </c>
    </row>
  </sheetData>
  <autoFilter ref="T1:T143"/>
  <mergeCells count="2">
    <mergeCell ref="A1:U1"/>
    <mergeCell ref="A2:T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15">
    <tabColor rgb="FF00B050"/>
  </sheetPr>
  <dimension ref="A1:V162"/>
  <sheetViews>
    <sheetView topLeftCell="A106" zoomScale="80" zoomScaleNormal="80" workbookViewId="0">
      <selection activeCell="W1" sqref="W1:X65536"/>
    </sheetView>
  </sheetViews>
  <sheetFormatPr defaultRowHeight="24" outlineLevelCol="1" x14ac:dyDescent="0.2"/>
  <cols>
    <col min="1" max="1" width="8.5703125" style="42" customWidth="1"/>
    <col min="2" max="2" width="40.28515625" style="2" customWidth="1"/>
    <col min="3" max="3" width="16.7109375" style="3" customWidth="1"/>
    <col min="4" max="4" width="16.140625" style="64" customWidth="1"/>
    <col min="5" max="5" width="17.5703125" style="43" customWidth="1"/>
    <col min="6" max="6" width="15.5703125" style="63" hidden="1" customWidth="1" outlineLevel="1"/>
    <col min="7" max="15" width="15.5703125" style="64" hidden="1" customWidth="1" outlineLevel="1"/>
    <col min="16" max="16" width="16.7109375" style="74" customWidth="1" collapsed="1"/>
    <col min="17" max="17" width="10.85546875" style="43" customWidth="1"/>
    <col min="18" max="18" width="16.7109375" style="73" customWidth="1"/>
    <col min="19" max="19" width="16.7109375" style="132" customWidth="1"/>
    <col min="20" max="20" width="18" style="6" customWidth="1"/>
    <col min="21" max="21" width="16" style="2" customWidth="1"/>
    <col min="22" max="22" width="0" style="2" hidden="1" customWidth="1"/>
    <col min="23" max="16384" width="9.140625" style="2"/>
  </cols>
  <sheetData>
    <row r="1" spans="1:22" ht="27.75" x14ac:dyDescent="0.2">
      <c r="A1" s="1" t="s">
        <v>0</v>
      </c>
      <c r="B1" s="1"/>
      <c r="C1" s="1"/>
      <c r="D1" s="1"/>
      <c r="E1" s="1"/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  <c r="Q1" s="1"/>
      <c r="R1" s="1"/>
      <c r="S1" s="1"/>
      <c r="T1" s="1"/>
      <c r="U1" s="1"/>
    </row>
    <row r="2" spans="1:22" s="6" customFormat="1" ht="24" customHeight="1" x14ac:dyDescent="0.2">
      <c r="A2" s="4" t="s">
        <v>294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 t="s">
        <v>1</v>
      </c>
    </row>
    <row r="3" spans="1:22" s="6" customFormat="1" ht="48" customHeight="1" x14ac:dyDescent="0.2">
      <c r="A3" s="7" t="s">
        <v>2</v>
      </c>
      <c r="B3" s="8" t="s">
        <v>3</v>
      </c>
      <c r="C3" s="109" t="s">
        <v>4</v>
      </c>
      <c r="D3" s="109" t="s">
        <v>6</v>
      </c>
      <c r="E3" s="8" t="s">
        <v>7</v>
      </c>
      <c r="F3" s="45" t="s">
        <v>146</v>
      </c>
      <c r="G3" s="8" t="s">
        <v>147</v>
      </c>
      <c r="H3" s="8" t="s">
        <v>148</v>
      </c>
      <c r="I3" s="8" t="s">
        <v>149</v>
      </c>
      <c r="J3" s="8" t="s">
        <v>150</v>
      </c>
      <c r="K3" s="8" t="s">
        <v>151</v>
      </c>
      <c r="L3" s="8" t="s">
        <v>152</v>
      </c>
      <c r="M3" s="8" t="s">
        <v>153</v>
      </c>
      <c r="N3" s="8" t="s">
        <v>154</v>
      </c>
      <c r="O3" s="8" t="s">
        <v>155</v>
      </c>
      <c r="P3" s="110" t="s">
        <v>8</v>
      </c>
      <c r="Q3" s="7" t="s">
        <v>9</v>
      </c>
      <c r="R3" s="111" t="s">
        <v>10</v>
      </c>
      <c r="S3" s="112" t="s">
        <v>11</v>
      </c>
      <c r="T3" s="8" t="s">
        <v>12</v>
      </c>
      <c r="U3" s="8" t="s">
        <v>13</v>
      </c>
    </row>
    <row r="4" spans="1:22" s="6" customFormat="1" ht="3" customHeight="1" x14ac:dyDescent="0.2">
      <c r="A4" s="9"/>
      <c r="B4" s="10"/>
      <c r="C4" s="113"/>
      <c r="D4" s="51"/>
      <c r="E4" s="12"/>
      <c r="F4" s="28"/>
      <c r="G4" s="12"/>
      <c r="H4" s="12"/>
      <c r="I4" s="12"/>
      <c r="J4" s="12"/>
      <c r="K4" s="12"/>
      <c r="L4" s="12"/>
      <c r="M4" s="12"/>
      <c r="N4" s="12"/>
      <c r="O4" s="12"/>
      <c r="P4" s="114"/>
      <c r="Q4" s="12"/>
      <c r="R4" s="98"/>
      <c r="S4" s="115"/>
      <c r="T4" s="13"/>
      <c r="U4" s="11"/>
    </row>
    <row r="5" spans="1:22" s="6" customFormat="1" ht="24" customHeight="1" x14ac:dyDescent="0.2">
      <c r="A5" s="14"/>
      <c r="B5" s="15" t="s">
        <v>14</v>
      </c>
      <c r="C5" s="84"/>
      <c r="D5" s="84"/>
      <c r="E5" s="16"/>
      <c r="F5" s="21"/>
      <c r="G5" s="16"/>
      <c r="H5" s="16"/>
      <c r="I5" s="16"/>
      <c r="J5" s="16"/>
      <c r="K5" s="16"/>
      <c r="L5" s="16"/>
      <c r="M5" s="16"/>
      <c r="N5" s="16"/>
      <c r="O5" s="16"/>
      <c r="P5" s="116">
        <f>SUM(P6:P19)</f>
        <v>21524384</v>
      </c>
      <c r="Q5" s="16"/>
      <c r="R5" s="117"/>
      <c r="S5" s="118"/>
      <c r="T5" s="17"/>
      <c r="U5" s="18"/>
      <c r="V5" s="6" t="s">
        <v>15</v>
      </c>
    </row>
    <row r="6" spans="1:22" s="6" customFormat="1" ht="48" customHeight="1" x14ac:dyDescent="0.2">
      <c r="A6" s="19"/>
      <c r="B6" s="20" t="s">
        <v>16</v>
      </c>
      <c r="C6" s="80"/>
      <c r="D6" s="8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2" s="6" customFormat="1" ht="72.75" customHeight="1" x14ac:dyDescent="0.2">
      <c r="A7" s="9">
        <v>1</v>
      </c>
      <c r="B7" s="24" t="s">
        <v>17</v>
      </c>
      <c r="C7" s="113">
        <v>1315900</v>
      </c>
      <c r="D7" s="51"/>
      <c r="E7" s="12"/>
      <c r="F7" s="28"/>
      <c r="G7" s="12"/>
      <c r="H7" s="12"/>
      <c r="I7" s="12"/>
      <c r="J7" s="12"/>
      <c r="K7" s="12"/>
      <c r="L7" s="12"/>
      <c r="M7" s="12"/>
      <c r="N7" s="12"/>
      <c r="O7" s="12"/>
      <c r="P7" s="71">
        <v>1255750</v>
      </c>
      <c r="Q7" s="25">
        <f>P7*100/C7</f>
        <v>95.428983965346916</v>
      </c>
      <c r="R7" s="98">
        <f>C7-P7</f>
        <v>60150</v>
      </c>
      <c r="S7" s="115"/>
      <c r="T7" s="13" t="s">
        <v>18</v>
      </c>
      <c r="U7" s="11" t="s">
        <v>19</v>
      </c>
      <c r="V7" s="6" t="s">
        <v>20</v>
      </c>
    </row>
    <row r="8" spans="1:22" s="6" customFormat="1" ht="20.25" customHeight="1" x14ac:dyDescent="0.2">
      <c r="A8" s="19"/>
      <c r="B8" s="72" t="s">
        <v>11</v>
      </c>
      <c r="C8" s="119"/>
      <c r="D8" s="33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120"/>
      <c r="Q8" s="29"/>
      <c r="R8" s="121"/>
      <c r="S8" s="122"/>
      <c r="T8" s="19"/>
      <c r="U8" s="27"/>
    </row>
    <row r="9" spans="1:22" s="6" customFormat="1" ht="49.5" customHeight="1" x14ac:dyDescent="0.2">
      <c r="A9" s="13">
        <v>2</v>
      </c>
      <c r="B9" s="50" t="s">
        <v>253</v>
      </c>
      <c r="C9" s="123">
        <v>5190200</v>
      </c>
      <c r="D9" s="51"/>
      <c r="E9" s="51">
        <v>5190200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71">
        <v>5190200</v>
      </c>
      <c r="Q9" s="25">
        <f>P9*100/C9</f>
        <v>100</v>
      </c>
      <c r="R9" s="98">
        <f>C9-P9</f>
        <v>0</v>
      </c>
      <c r="S9" s="115"/>
      <c r="T9" s="13" t="s">
        <v>254</v>
      </c>
      <c r="U9" s="32"/>
    </row>
    <row r="10" spans="1:22" s="6" customFormat="1" ht="48.75" customHeight="1" x14ac:dyDescent="0.2">
      <c r="A10" s="19"/>
      <c r="B10" s="20" t="s">
        <v>21</v>
      </c>
      <c r="C10" s="119"/>
      <c r="D10" s="119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2" s="6" customFormat="1" ht="72" customHeight="1" x14ac:dyDescent="0.2">
      <c r="A11" s="13">
        <v>3</v>
      </c>
      <c r="B11" s="50" t="s">
        <v>22</v>
      </c>
      <c r="C11" s="123">
        <f>3598000-488000</f>
        <v>3110000</v>
      </c>
      <c r="D11" s="51">
        <v>2609434</v>
      </c>
      <c r="E11" s="12" t="s">
        <v>23</v>
      </c>
      <c r="F11" s="51"/>
      <c r="G11" s="51"/>
      <c r="H11" s="51"/>
      <c r="I11" s="51"/>
      <c r="J11" s="51">
        <f>D11</f>
        <v>2609434</v>
      </c>
      <c r="K11" s="51"/>
      <c r="L11" s="51"/>
      <c r="M11" s="51"/>
      <c r="N11" s="51"/>
      <c r="O11" s="51"/>
      <c r="P11" s="71">
        <v>2609434</v>
      </c>
      <c r="Q11" s="25">
        <f>P11*100/C11</f>
        <v>83.904630225080382</v>
      </c>
      <c r="R11" s="98">
        <f t="shared" ref="R11:R17" si="0">C11-P11</f>
        <v>500566</v>
      </c>
      <c r="S11" s="82">
        <f>C11-D11</f>
        <v>500566</v>
      </c>
      <c r="T11" s="13" t="s">
        <v>24</v>
      </c>
      <c r="U11" s="70" t="s">
        <v>166</v>
      </c>
      <c r="V11" s="6" t="s">
        <v>20</v>
      </c>
    </row>
    <row r="12" spans="1:22" s="6" customFormat="1" ht="48" customHeight="1" x14ac:dyDescent="0.2">
      <c r="A12" s="13">
        <v>4</v>
      </c>
      <c r="B12" s="50" t="s">
        <v>25</v>
      </c>
      <c r="C12" s="123"/>
      <c r="D12" s="5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14"/>
      <c r="Q12" s="25"/>
      <c r="R12" s="98">
        <f t="shared" si="0"/>
        <v>0</v>
      </c>
      <c r="S12" s="115"/>
      <c r="T12" s="13" t="s">
        <v>26</v>
      </c>
      <c r="U12" s="70" t="s">
        <v>166</v>
      </c>
      <c r="V12" s="6" t="s">
        <v>20</v>
      </c>
    </row>
    <row r="13" spans="1:22" s="6" customFormat="1" ht="96.75" customHeight="1" x14ac:dyDescent="0.2">
      <c r="A13" s="13"/>
      <c r="B13" s="50" t="s">
        <v>156</v>
      </c>
      <c r="C13" s="123">
        <v>6000000</v>
      </c>
      <c r="D13" s="51">
        <v>6000000</v>
      </c>
      <c r="E13" s="12" t="s">
        <v>157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71">
        <v>6000000</v>
      </c>
      <c r="Q13" s="25">
        <f>P13*100/C13</f>
        <v>100</v>
      </c>
      <c r="R13" s="98">
        <f t="shared" si="0"/>
        <v>0</v>
      </c>
      <c r="S13" s="82">
        <f>C13-D13</f>
        <v>0</v>
      </c>
      <c r="T13" s="13" t="s">
        <v>26</v>
      </c>
      <c r="U13" s="32"/>
    </row>
    <row r="14" spans="1:22" s="6" customFormat="1" ht="96.75" customHeight="1" x14ac:dyDescent="0.2">
      <c r="A14" s="13"/>
      <c r="B14" s="50" t="s">
        <v>158</v>
      </c>
      <c r="C14" s="123">
        <f>6000000-1411000</f>
        <v>4589000</v>
      </c>
      <c r="D14" s="51">
        <v>4589000</v>
      </c>
      <c r="E14" s="12" t="s">
        <v>159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71">
        <v>4589000</v>
      </c>
      <c r="Q14" s="25">
        <f>P14*100/C14</f>
        <v>100</v>
      </c>
      <c r="R14" s="98">
        <f t="shared" si="0"/>
        <v>0</v>
      </c>
      <c r="S14" s="82">
        <f>C14-D14</f>
        <v>0</v>
      </c>
      <c r="T14" s="13" t="s">
        <v>26</v>
      </c>
      <c r="U14" s="32"/>
    </row>
    <row r="15" spans="1:22" s="6" customFormat="1" ht="72" x14ac:dyDescent="0.2">
      <c r="A15" s="13">
        <v>5</v>
      </c>
      <c r="B15" s="50" t="s">
        <v>28</v>
      </c>
      <c r="C15" s="123">
        <v>2379000</v>
      </c>
      <c r="D15" s="51">
        <v>2377000</v>
      </c>
      <c r="E15" s="12" t="s">
        <v>160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14"/>
      <c r="Q15" s="25">
        <f>P15*100/C15</f>
        <v>0</v>
      </c>
      <c r="R15" s="98">
        <f t="shared" si="0"/>
        <v>2379000</v>
      </c>
      <c r="S15" s="82">
        <f>C15-D15</f>
        <v>2000</v>
      </c>
      <c r="T15" s="13" t="s">
        <v>29</v>
      </c>
      <c r="U15" s="32" t="s">
        <v>142</v>
      </c>
      <c r="V15" s="6" t="s">
        <v>20</v>
      </c>
    </row>
    <row r="16" spans="1:22" s="6" customFormat="1" ht="99" customHeight="1" x14ac:dyDescent="0.2">
      <c r="A16" s="13">
        <v>6</v>
      </c>
      <c r="B16" s="50" t="s">
        <v>30</v>
      </c>
      <c r="C16" s="123">
        <v>7200000</v>
      </c>
      <c r="D16" s="5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14"/>
      <c r="Q16" s="25">
        <f>P16*100/C16</f>
        <v>0</v>
      </c>
      <c r="R16" s="98">
        <f t="shared" si="0"/>
        <v>7200000</v>
      </c>
      <c r="S16" s="115"/>
      <c r="T16" s="13" t="s">
        <v>31</v>
      </c>
      <c r="U16" s="32" t="s">
        <v>269</v>
      </c>
      <c r="V16" s="6" t="s">
        <v>20</v>
      </c>
    </row>
    <row r="17" spans="1:22" s="6" customFormat="1" ht="48" customHeight="1" x14ac:dyDescent="0.2">
      <c r="A17" s="13">
        <v>7</v>
      </c>
      <c r="B17" s="50" t="s">
        <v>32</v>
      </c>
      <c r="C17" s="123">
        <v>1900000</v>
      </c>
      <c r="D17" s="51">
        <v>1880000</v>
      </c>
      <c r="E17" s="12" t="s">
        <v>162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71">
        <v>1880000</v>
      </c>
      <c r="Q17" s="25">
        <f>P17*100/C17</f>
        <v>98.94736842105263</v>
      </c>
      <c r="R17" s="98">
        <f t="shared" si="0"/>
        <v>20000</v>
      </c>
      <c r="S17" s="82">
        <f>C17-D17</f>
        <v>20000</v>
      </c>
      <c r="T17" s="13" t="s">
        <v>26</v>
      </c>
      <c r="U17" s="70" t="s">
        <v>166</v>
      </c>
      <c r="V17" s="6" t="s">
        <v>20</v>
      </c>
    </row>
    <row r="18" spans="1:22" s="6" customFormat="1" ht="27.75" customHeight="1" x14ac:dyDescent="0.2">
      <c r="A18" s="19"/>
      <c r="B18" s="20" t="s">
        <v>256</v>
      </c>
      <c r="C18" s="119"/>
      <c r="D18" s="33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20"/>
      <c r="Q18" s="29"/>
      <c r="R18" s="121"/>
      <c r="S18" s="122"/>
      <c r="T18" s="19"/>
      <c r="U18" s="27"/>
    </row>
    <row r="19" spans="1:22" s="6" customFormat="1" ht="90" customHeight="1" x14ac:dyDescent="0.2">
      <c r="A19" s="13">
        <v>8</v>
      </c>
      <c r="B19" s="50" t="s">
        <v>257</v>
      </c>
      <c r="C19" s="123">
        <v>16693100</v>
      </c>
      <c r="D19" s="5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1"/>
      <c r="Q19" s="25">
        <f>P19*100/C19</f>
        <v>0</v>
      </c>
      <c r="R19" s="98">
        <f>C19-P19</f>
        <v>16693100</v>
      </c>
      <c r="S19" s="115"/>
      <c r="T19" s="13" t="s">
        <v>65</v>
      </c>
      <c r="U19" s="32" t="s">
        <v>73</v>
      </c>
    </row>
    <row r="20" spans="1:22" s="6" customFormat="1" ht="27" customHeight="1" x14ac:dyDescent="0.2">
      <c r="A20" s="19"/>
      <c r="B20" s="20" t="s">
        <v>34</v>
      </c>
      <c r="C20" s="119"/>
      <c r="D20" s="33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24"/>
      <c r="Q20" s="29"/>
      <c r="R20" s="121"/>
      <c r="S20" s="122"/>
      <c r="T20" s="19"/>
      <c r="U20" s="27"/>
    </row>
    <row r="21" spans="1:22" s="6" customFormat="1" ht="48" customHeight="1" x14ac:dyDescent="0.2">
      <c r="A21" s="9"/>
      <c r="B21" s="24" t="s">
        <v>35</v>
      </c>
      <c r="C21" s="113">
        <v>10000000</v>
      </c>
      <c r="D21" s="51"/>
      <c r="E21" s="12"/>
      <c r="F21" s="28"/>
      <c r="G21" s="12"/>
      <c r="H21" s="12"/>
      <c r="I21" s="12"/>
      <c r="J21" s="12"/>
      <c r="K21" s="12"/>
      <c r="L21" s="12"/>
      <c r="M21" s="12"/>
      <c r="N21" s="12"/>
      <c r="O21" s="12"/>
      <c r="P21" s="71">
        <v>7097961.4100000001</v>
      </c>
      <c r="Q21" s="25">
        <f>P21*100/C21</f>
        <v>70.979614100000006</v>
      </c>
      <c r="R21" s="98">
        <f>C21-P21</f>
        <v>2902038.59</v>
      </c>
      <c r="S21" s="115"/>
      <c r="T21" s="13" t="s">
        <v>36</v>
      </c>
      <c r="U21" s="11"/>
      <c r="V21" s="6" t="s">
        <v>20</v>
      </c>
    </row>
    <row r="22" spans="1:22" s="6" customFormat="1" ht="47.25" customHeight="1" x14ac:dyDescent="0.2">
      <c r="A22" s="34"/>
      <c r="B22" s="35" t="s">
        <v>37</v>
      </c>
      <c r="C22" s="79"/>
      <c r="D22" s="79"/>
      <c r="E22" s="36"/>
      <c r="F22" s="21"/>
      <c r="G22" s="36"/>
      <c r="H22" s="36"/>
      <c r="I22" s="36"/>
      <c r="J22" s="36"/>
      <c r="K22" s="36"/>
      <c r="L22" s="36"/>
      <c r="M22" s="36"/>
      <c r="N22" s="36"/>
      <c r="O22" s="36"/>
      <c r="P22" s="125"/>
      <c r="Q22" s="36"/>
      <c r="R22" s="126"/>
      <c r="S22" s="127"/>
      <c r="T22" s="37"/>
      <c r="U22" s="38"/>
      <c r="V22" s="6" t="s">
        <v>15</v>
      </c>
    </row>
    <row r="23" spans="1:22" s="6" customFormat="1" ht="48" customHeight="1" x14ac:dyDescent="0.2">
      <c r="A23" s="19"/>
      <c r="B23" s="20" t="s">
        <v>38</v>
      </c>
      <c r="C23" s="80"/>
      <c r="D23" s="8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3"/>
    </row>
    <row r="24" spans="1:22" s="6" customFormat="1" ht="75" customHeight="1" x14ac:dyDescent="0.2">
      <c r="A24" s="9">
        <v>9</v>
      </c>
      <c r="B24" s="24" t="s">
        <v>39</v>
      </c>
      <c r="C24" s="113">
        <f>9930000-2710189-1259878</f>
        <v>5959933</v>
      </c>
      <c r="D24" s="51">
        <v>5959933</v>
      </c>
      <c r="E24" s="12" t="s">
        <v>163</v>
      </c>
      <c r="F24" s="28"/>
      <c r="G24" s="12"/>
      <c r="H24" s="12"/>
      <c r="I24" s="12"/>
      <c r="J24" s="12"/>
      <c r="K24" s="12"/>
      <c r="L24" s="12"/>
      <c r="M24" s="12"/>
      <c r="N24" s="12"/>
      <c r="O24" s="12"/>
      <c r="P24" s="71">
        <v>5959933</v>
      </c>
      <c r="Q24" s="25">
        <f>P24*100/C24</f>
        <v>100</v>
      </c>
      <c r="R24" s="98">
        <f>C24-P24</f>
        <v>0</v>
      </c>
      <c r="S24" s="82">
        <f>C24-D24</f>
        <v>0</v>
      </c>
      <c r="T24" s="13" t="s">
        <v>40</v>
      </c>
      <c r="U24" s="70" t="s">
        <v>166</v>
      </c>
      <c r="V24" s="6" t="s">
        <v>20</v>
      </c>
    </row>
    <row r="25" spans="1:22" s="6" customFormat="1" ht="48" customHeight="1" x14ac:dyDescent="0.2">
      <c r="A25" s="9">
        <v>10</v>
      </c>
      <c r="B25" s="24" t="s">
        <v>41</v>
      </c>
      <c r="C25" s="113">
        <f>10000000-1747845</f>
        <v>8252155</v>
      </c>
      <c r="D25" s="113">
        <v>8252154.5800000001</v>
      </c>
      <c r="E25" s="10" t="s">
        <v>163</v>
      </c>
      <c r="F25" s="28"/>
      <c r="G25" s="12"/>
      <c r="H25" s="12"/>
      <c r="I25" s="12"/>
      <c r="J25" s="12"/>
      <c r="K25" s="12"/>
      <c r="L25" s="12"/>
      <c r="M25" s="12"/>
      <c r="N25" s="12"/>
      <c r="O25" s="12"/>
      <c r="P25" s="114"/>
      <c r="Q25" s="25">
        <f>P25*100/C25</f>
        <v>0</v>
      </c>
      <c r="R25" s="98">
        <f>C25-P25</f>
        <v>8252155</v>
      </c>
      <c r="S25" s="82">
        <f>C25-D25</f>
        <v>0.41999999992549419</v>
      </c>
      <c r="T25" s="13" t="s">
        <v>40</v>
      </c>
      <c r="U25" s="11" t="s">
        <v>142</v>
      </c>
      <c r="V25" s="6" t="s">
        <v>20</v>
      </c>
    </row>
    <row r="26" spans="1:22" s="6" customFormat="1" ht="72" customHeight="1" x14ac:dyDescent="0.2">
      <c r="A26" s="9">
        <v>11</v>
      </c>
      <c r="B26" s="24" t="s">
        <v>42</v>
      </c>
      <c r="C26" s="113">
        <v>1415500</v>
      </c>
      <c r="D26" s="51"/>
      <c r="E26" s="12" t="s">
        <v>163</v>
      </c>
      <c r="F26" s="28"/>
      <c r="G26" s="12"/>
      <c r="H26" s="12"/>
      <c r="I26" s="12"/>
      <c r="J26" s="12"/>
      <c r="K26" s="12"/>
      <c r="L26" s="12"/>
      <c r="M26" s="12"/>
      <c r="N26" s="12"/>
      <c r="O26" s="12"/>
      <c r="P26" s="71">
        <v>1410100</v>
      </c>
      <c r="Q26" s="25">
        <f>P26*100/C26</f>
        <v>99.618509360649952</v>
      </c>
      <c r="R26" s="98">
        <f>C26-P26</f>
        <v>5400</v>
      </c>
      <c r="S26" s="128">
        <v>54000</v>
      </c>
      <c r="T26" s="13" t="s">
        <v>40</v>
      </c>
      <c r="U26" s="70" t="s">
        <v>166</v>
      </c>
      <c r="V26" s="6" t="s">
        <v>20</v>
      </c>
    </row>
    <row r="27" spans="1:22" s="6" customFormat="1" ht="54" customHeight="1" x14ac:dyDescent="0.2">
      <c r="A27" s="9">
        <v>12</v>
      </c>
      <c r="B27" s="24" t="s">
        <v>43</v>
      </c>
      <c r="C27" s="113">
        <f>9750000-2623277-494700-496000-494700</f>
        <v>5641323</v>
      </c>
      <c r="D27" s="51">
        <v>5619933</v>
      </c>
      <c r="E27" s="12" t="s">
        <v>163</v>
      </c>
      <c r="F27" s="28"/>
      <c r="G27" s="12"/>
      <c r="H27" s="12"/>
      <c r="I27" s="12"/>
      <c r="J27" s="12"/>
      <c r="K27" s="12"/>
      <c r="L27" s="12"/>
      <c r="M27" s="12"/>
      <c r="N27" s="12"/>
      <c r="O27" s="12"/>
      <c r="P27" s="71">
        <v>5619933</v>
      </c>
      <c r="Q27" s="25">
        <f>P27*100/C27</f>
        <v>99.620833623602124</v>
      </c>
      <c r="R27" s="98">
        <f>C27-P27</f>
        <v>21390</v>
      </c>
      <c r="S27" s="82">
        <f>C27-D27</f>
        <v>21390</v>
      </c>
      <c r="T27" s="13" t="s">
        <v>40</v>
      </c>
      <c r="U27" s="70" t="s">
        <v>166</v>
      </c>
      <c r="V27" s="6" t="s">
        <v>20</v>
      </c>
    </row>
    <row r="28" spans="1:22" s="6" customFormat="1" ht="24" customHeight="1" x14ac:dyDescent="0.2">
      <c r="A28" s="19"/>
      <c r="B28" s="20" t="s">
        <v>44</v>
      </c>
      <c r="C28" s="119"/>
      <c r="D28" s="119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2" s="6" customFormat="1" ht="48" customHeight="1" x14ac:dyDescent="0.2">
      <c r="A29" s="13">
        <v>13</v>
      </c>
      <c r="B29" s="50" t="s">
        <v>45</v>
      </c>
      <c r="C29" s="123">
        <f>23000000-1179379</f>
        <v>21820621</v>
      </c>
      <c r="D29" s="51">
        <v>21820620.489999998</v>
      </c>
      <c r="E29" s="12" t="s">
        <v>165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71">
        <v>2618474.46</v>
      </c>
      <c r="Q29" s="25">
        <f>P29*100/C29</f>
        <v>11.99999972503074</v>
      </c>
      <c r="R29" s="98">
        <f>C29-P29</f>
        <v>19202146.539999999</v>
      </c>
      <c r="S29" s="82">
        <f>C29-D29</f>
        <v>0.51000000163912773</v>
      </c>
      <c r="T29" s="13" t="s">
        <v>46</v>
      </c>
      <c r="U29" s="32" t="s">
        <v>142</v>
      </c>
      <c r="V29" s="6" t="s">
        <v>20</v>
      </c>
    </row>
    <row r="30" spans="1:22" s="6" customFormat="1" ht="72" customHeight="1" x14ac:dyDescent="0.2">
      <c r="A30" s="13">
        <v>14</v>
      </c>
      <c r="B30" s="50" t="s">
        <v>47</v>
      </c>
      <c r="C30" s="123">
        <v>1347000</v>
      </c>
      <c r="D30" s="51">
        <v>1098000</v>
      </c>
      <c r="E30" s="12" t="s">
        <v>48</v>
      </c>
      <c r="F30" s="51"/>
      <c r="G30" s="51"/>
      <c r="H30" s="51"/>
      <c r="I30" s="51">
        <f>D30</f>
        <v>1098000</v>
      </c>
      <c r="J30" s="51"/>
      <c r="K30" s="51"/>
      <c r="L30" s="51"/>
      <c r="M30" s="51"/>
      <c r="N30" s="51"/>
      <c r="O30" s="51"/>
      <c r="P30" s="71">
        <v>1098000</v>
      </c>
      <c r="Q30" s="25">
        <f>P30*100/C30</f>
        <v>81.514476614699333</v>
      </c>
      <c r="R30" s="98">
        <f>C30-P30</f>
        <v>249000</v>
      </c>
      <c r="S30" s="82">
        <f>C30-D30</f>
        <v>249000</v>
      </c>
      <c r="T30" s="13" t="s">
        <v>24</v>
      </c>
      <c r="U30" s="70" t="s">
        <v>166</v>
      </c>
      <c r="V30" s="6" t="s">
        <v>20</v>
      </c>
    </row>
    <row r="31" spans="1:22" s="6" customFormat="1" ht="49.5" customHeight="1" x14ac:dyDescent="0.2">
      <c r="A31" s="9">
        <v>15</v>
      </c>
      <c r="B31" s="24" t="s">
        <v>49</v>
      </c>
      <c r="C31" s="113">
        <f>20000000-1200000</f>
        <v>18800000</v>
      </c>
      <c r="D31" s="51">
        <v>18800000</v>
      </c>
      <c r="E31" s="12" t="s">
        <v>222</v>
      </c>
      <c r="F31" s="28"/>
      <c r="G31" s="12"/>
      <c r="H31" s="12"/>
      <c r="I31" s="12"/>
      <c r="J31" s="12"/>
      <c r="K31" s="12"/>
      <c r="L31" s="12"/>
      <c r="M31" s="12"/>
      <c r="N31" s="12"/>
      <c r="O31" s="12"/>
      <c r="P31" s="114"/>
      <c r="Q31" s="25">
        <f>P31*100/C31</f>
        <v>0</v>
      </c>
      <c r="R31" s="98">
        <f>C31-P31</f>
        <v>18800000</v>
      </c>
      <c r="S31" s="82">
        <f>C31-D31</f>
        <v>0</v>
      </c>
      <c r="T31" s="13" t="s">
        <v>46</v>
      </c>
      <c r="U31" s="32" t="s">
        <v>142</v>
      </c>
      <c r="V31" s="6" t="s">
        <v>20</v>
      </c>
    </row>
    <row r="32" spans="1:22" s="6" customFormat="1" ht="48" customHeight="1" x14ac:dyDescent="0.2">
      <c r="A32" s="19"/>
      <c r="B32" s="20" t="s">
        <v>50</v>
      </c>
      <c r="C32" s="119"/>
      <c r="D32" s="119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</row>
    <row r="33" spans="1:22" s="6" customFormat="1" ht="76.5" customHeight="1" x14ac:dyDescent="0.2">
      <c r="A33" s="9">
        <v>15</v>
      </c>
      <c r="B33" s="24" t="s">
        <v>51</v>
      </c>
      <c r="C33" s="113">
        <v>5000000</v>
      </c>
      <c r="D33" s="51"/>
      <c r="E33" s="12"/>
      <c r="F33" s="28"/>
      <c r="G33" s="12"/>
      <c r="H33" s="12"/>
      <c r="I33" s="12"/>
      <c r="J33" s="12"/>
      <c r="K33" s="12"/>
      <c r="L33" s="12"/>
      <c r="M33" s="12"/>
      <c r="N33" s="12"/>
      <c r="O33" s="12"/>
      <c r="P33" s="114"/>
      <c r="Q33" s="25">
        <f>P33*100/C33</f>
        <v>0</v>
      </c>
      <c r="R33" s="98">
        <f>C33-P33</f>
        <v>5000000</v>
      </c>
      <c r="S33" s="115"/>
      <c r="T33" s="13" t="s">
        <v>26</v>
      </c>
      <c r="U33" s="32" t="s">
        <v>223</v>
      </c>
      <c r="V33" s="6" t="s">
        <v>20</v>
      </c>
    </row>
    <row r="34" spans="1:22" s="6" customFormat="1" ht="48" customHeight="1" x14ac:dyDescent="0.2">
      <c r="A34" s="14"/>
      <c r="B34" s="15" t="s">
        <v>52</v>
      </c>
      <c r="C34" s="84"/>
      <c r="D34" s="84"/>
      <c r="E34" s="16"/>
      <c r="F34" s="21"/>
      <c r="G34" s="16"/>
      <c r="H34" s="16"/>
      <c r="I34" s="16"/>
      <c r="J34" s="16"/>
      <c r="K34" s="16"/>
      <c r="L34" s="16"/>
      <c r="M34" s="16"/>
      <c r="N34" s="16"/>
      <c r="O34" s="16"/>
      <c r="P34" s="116"/>
      <c r="Q34" s="16"/>
      <c r="R34" s="117"/>
      <c r="S34" s="118"/>
      <c r="T34" s="17"/>
      <c r="U34" s="18"/>
      <c r="V34" s="6" t="s">
        <v>15</v>
      </c>
    </row>
    <row r="35" spans="1:22" s="6" customFormat="1" ht="48" customHeight="1" x14ac:dyDescent="0.2">
      <c r="A35" s="19"/>
      <c r="B35" s="20" t="s">
        <v>53</v>
      </c>
      <c r="C35" s="80"/>
      <c r="D35" s="80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2" s="6" customFormat="1" ht="48" customHeight="1" x14ac:dyDescent="0.2">
      <c r="A36" s="9">
        <v>17</v>
      </c>
      <c r="B36" s="24" t="s">
        <v>54</v>
      </c>
      <c r="C36" s="113">
        <v>9900000</v>
      </c>
      <c r="D36" s="51">
        <v>8358000</v>
      </c>
      <c r="E36" s="12" t="s">
        <v>168</v>
      </c>
      <c r="F36" s="28"/>
      <c r="G36" s="12"/>
      <c r="H36" s="12"/>
      <c r="I36" s="12"/>
      <c r="J36" s="12"/>
      <c r="K36" s="12"/>
      <c r="L36" s="12"/>
      <c r="M36" s="12"/>
      <c r="N36" s="12"/>
      <c r="O36" s="12"/>
      <c r="P36" s="71">
        <v>8358000</v>
      </c>
      <c r="Q36" s="25">
        <f>P36*100/C36</f>
        <v>84.424242424242422</v>
      </c>
      <c r="R36" s="98">
        <f>C36-P36</f>
        <v>1542000</v>
      </c>
      <c r="S36" s="82">
        <f>C36-D36</f>
        <v>1542000</v>
      </c>
      <c r="T36" s="13" t="s">
        <v>55</v>
      </c>
      <c r="U36" s="70" t="s">
        <v>166</v>
      </c>
      <c r="V36" s="6" t="s">
        <v>20</v>
      </c>
    </row>
    <row r="37" spans="1:22" s="6" customFormat="1" ht="50.25" customHeight="1" x14ac:dyDescent="0.2">
      <c r="A37" s="9">
        <v>18</v>
      </c>
      <c r="B37" s="24" t="s">
        <v>224</v>
      </c>
      <c r="C37" s="113">
        <v>9950000</v>
      </c>
      <c r="D37" s="51">
        <v>8259000</v>
      </c>
      <c r="E37" s="12" t="s">
        <v>248</v>
      </c>
      <c r="F37" s="28"/>
      <c r="G37" s="12"/>
      <c r="H37" s="12"/>
      <c r="I37" s="12"/>
      <c r="J37" s="12"/>
      <c r="K37" s="12"/>
      <c r="L37" s="12"/>
      <c r="M37" s="12"/>
      <c r="N37" s="12"/>
      <c r="O37" s="12"/>
      <c r="P37" s="114"/>
      <c r="Q37" s="25">
        <f>P37*100/C37</f>
        <v>0</v>
      </c>
      <c r="R37" s="98">
        <f>C37-P37</f>
        <v>9950000</v>
      </c>
      <c r="S37" s="82">
        <f>C37-D37</f>
        <v>1691000</v>
      </c>
      <c r="T37" s="13" t="s">
        <v>55</v>
      </c>
      <c r="U37" s="32" t="s">
        <v>142</v>
      </c>
    </row>
    <row r="38" spans="1:22" s="6" customFormat="1" ht="48" customHeight="1" x14ac:dyDescent="0.2">
      <c r="A38" s="9">
        <v>19</v>
      </c>
      <c r="B38" s="24" t="s">
        <v>57</v>
      </c>
      <c r="C38" s="113">
        <v>9900000</v>
      </c>
      <c r="D38" s="51">
        <v>9850000</v>
      </c>
      <c r="E38" s="12" t="s">
        <v>168</v>
      </c>
      <c r="F38" s="28"/>
      <c r="G38" s="12"/>
      <c r="H38" s="12"/>
      <c r="I38" s="12"/>
      <c r="J38" s="12"/>
      <c r="K38" s="12"/>
      <c r="L38" s="12"/>
      <c r="M38" s="12"/>
      <c r="N38" s="12"/>
      <c r="O38" s="12"/>
      <c r="P38" s="71">
        <v>9850000</v>
      </c>
      <c r="Q38" s="25">
        <f>P38*100/C38</f>
        <v>99.494949494949495</v>
      </c>
      <c r="R38" s="98">
        <f>C38-P38</f>
        <v>50000</v>
      </c>
      <c r="S38" s="82">
        <f>C38-D38</f>
        <v>50000</v>
      </c>
      <c r="T38" s="13" t="s">
        <v>55</v>
      </c>
      <c r="U38" s="70" t="s">
        <v>166</v>
      </c>
    </row>
    <row r="39" spans="1:22" s="6" customFormat="1" ht="48" customHeight="1" x14ac:dyDescent="0.2">
      <c r="A39" s="9">
        <v>20</v>
      </c>
      <c r="B39" s="24" t="s">
        <v>58</v>
      </c>
      <c r="C39" s="113">
        <v>5956000</v>
      </c>
      <c r="D39" s="51">
        <v>5950000</v>
      </c>
      <c r="E39" s="12" t="s">
        <v>168</v>
      </c>
      <c r="F39" s="28"/>
      <c r="G39" s="12"/>
      <c r="H39" s="12"/>
      <c r="I39" s="12"/>
      <c r="J39" s="12"/>
      <c r="K39" s="12"/>
      <c r="L39" s="12"/>
      <c r="M39" s="12"/>
      <c r="N39" s="12"/>
      <c r="O39" s="12"/>
      <c r="P39" s="71">
        <v>5950000</v>
      </c>
      <c r="Q39" s="25">
        <f>P39*100/C39</f>
        <v>99.899261249160517</v>
      </c>
      <c r="R39" s="98">
        <f>C39-P39</f>
        <v>6000</v>
      </c>
      <c r="S39" s="82">
        <f>C39-D39</f>
        <v>6000</v>
      </c>
      <c r="T39" s="13" t="s">
        <v>55</v>
      </c>
      <c r="U39" s="70" t="s">
        <v>166</v>
      </c>
    </row>
    <row r="40" spans="1:22" s="6" customFormat="1" ht="48" customHeight="1" x14ac:dyDescent="0.2">
      <c r="A40" s="19"/>
      <c r="B40" s="20" t="s">
        <v>59</v>
      </c>
      <c r="C40" s="119"/>
      <c r="D40" s="119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1:22" s="6" customFormat="1" ht="120" customHeight="1" x14ac:dyDescent="0.2">
      <c r="A41" s="9">
        <v>21</v>
      </c>
      <c r="B41" s="24" t="s">
        <v>60</v>
      </c>
      <c r="C41" s="113">
        <f>11500000-1395400-672999</f>
        <v>9431601</v>
      </c>
      <c r="D41" s="51">
        <v>9431600.3900000006</v>
      </c>
      <c r="E41" s="12" t="s">
        <v>226</v>
      </c>
      <c r="F41" s="28"/>
      <c r="G41" s="12"/>
      <c r="H41" s="12"/>
      <c r="I41" s="12"/>
      <c r="J41" s="12"/>
      <c r="K41" s="12"/>
      <c r="L41" s="12"/>
      <c r="M41" s="12"/>
      <c r="N41" s="12"/>
      <c r="O41" s="12"/>
      <c r="P41" s="114">
        <v>4715800.2</v>
      </c>
      <c r="Q41" s="25">
        <f t="shared" ref="Q41:Q97" si="1">P41*100/C41</f>
        <v>49.999996819203865</v>
      </c>
      <c r="R41" s="98">
        <f t="shared" ref="R41:R90" si="2">C41-P41</f>
        <v>4715800.8</v>
      </c>
      <c r="S41" s="82">
        <f t="shared" ref="S41:S69" si="3">C41-D41</f>
        <v>0.60999999940395355</v>
      </c>
      <c r="T41" s="13" t="s">
        <v>61</v>
      </c>
      <c r="U41" s="32" t="s">
        <v>142</v>
      </c>
      <c r="V41" s="6" t="s">
        <v>20</v>
      </c>
    </row>
    <row r="42" spans="1:22" s="6" customFormat="1" ht="72" customHeight="1" x14ac:dyDescent="0.2">
      <c r="A42" s="9">
        <v>22</v>
      </c>
      <c r="B42" s="24" t="s">
        <v>62</v>
      </c>
      <c r="C42" s="113">
        <f>8290000-497400</f>
        <v>7792600</v>
      </c>
      <c r="D42" s="51">
        <v>7792600</v>
      </c>
      <c r="E42" s="12" t="s">
        <v>227</v>
      </c>
      <c r="F42" s="28"/>
      <c r="G42" s="12"/>
      <c r="H42" s="12"/>
      <c r="I42" s="12"/>
      <c r="J42" s="12"/>
      <c r="K42" s="12"/>
      <c r="L42" s="12"/>
      <c r="M42" s="12"/>
      <c r="N42" s="12"/>
      <c r="O42" s="12"/>
      <c r="P42" s="71">
        <v>7792600</v>
      </c>
      <c r="Q42" s="25">
        <f t="shared" si="1"/>
        <v>100</v>
      </c>
      <c r="R42" s="98">
        <f t="shared" si="2"/>
        <v>0</v>
      </c>
      <c r="S42" s="82">
        <f t="shared" si="3"/>
        <v>0</v>
      </c>
      <c r="T42" s="13" t="s">
        <v>61</v>
      </c>
      <c r="U42" s="70" t="s">
        <v>166</v>
      </c>
      <c r="V42" s="6" t="s">
        <v>20</v>
      </c>
    </row>
    <row r="43" spans="1:22" s="6" customFormat="1" ht="96" customHeight="1" x14ac:dyDescent="0.2">
      <c r="A43" s="9">
        <v>23</v>
      </c>
      <c r="B43" s="24" t="s">
        <v>63</v>
      </c>
      <c r="C43" s="113">
        <f>2400000-151200</f>
        <v>2248800</v>
      </c>
      <c r="D43" s="51">
        <v>2248800</v>
      </c>
      <c r="E43" s="12" t="s">
        <v>228</v>
      </c>
      <c r="F43" s="28"/>
      <c r="G43" s="12"/>
      <c r="H43" s="12"/>
      <c r="I43" s="12"/>
      <c r="J43" s="12"/>
      <c r="K43" s="12"/>
      <c r="L43" s="12"/>
      <c r="M43" s="12"/>
      <c r="N43" s="12"/>
      <c r="O43" s="12"/>
      <c r="P43" s="71">
        <v>2248800</v>
      </c>
      <c r="Q43" s="25">
        <f t="shared" si="1"/>
        <v>100</v>
      </c>
      <c r="R43" s="98">
        <f t="shared" si="2"/>
        <v>0</v>
      </c>
      <c r="S43" s="82">
        <f t="shared" si="3"/>
        <v>0</v>
      </c>
      <c r="T43" s="13" t="s">
        <v>61</v>
      </c>
      <c r="U43" s="70" t="s">
        <v>166</v>
      </c>
      <c r="V43" s="6" t="s">
        <v>20</v>
      </c>
    </row>
    <row r="44" spans="1:22" s="6" customFormat="1" ht="96" customHeight="1" x14ac:dyDescent="0.2">
      <c r="A44" s="9">
        <v>24</v>
      </c>
      <c r="B44" s="24" t="s">
        <v>64</v>
      </c>
      <c r="C44" s="113">
        <f>8886000-2047000</f>
        <v>6839000</v>
      </c>
      <c r="D44" s="51">
        <v>6839000</v>
      </c>
      <c r="E44" s="12" t="s">
        <v>170</v>
      </c>
      <c r="F44" s="28"/>
      <c r="G44" s="12"/>
      <c r="H44" s="12"/>
      <c r="I44" s="12"/>
      <c r="J44" s="12"/>
      <c r="K44" s="12"/>
      <c r="L44" s="12"/>
      <c r="M44" s="12"/>
      <c r="N44" s="12"/>
      <c r="O44" s="12"/>
      <c r="P44" s="114">
        <v>6839000</v>
      </c>
      <c r="Q44" s="25">
        <f t="shared" si="1"/>
        <v>100</v>
      </c>
      <c r="R44" s="98">
        <f t="shared" si="2"/>
        <v>0</v>
      </c>
      <c r="S44" s="82">
        <f t="shared" si="3"/>
        <v>0</v>
      </c>
      <c r="T44" s="13" t="s">
        <v>65</v>
      </c>
      <c r="U44" s="70" t="s">
        <v>166</v>
      </c>
      <c r="V44" s="6" t="s">
        <v>20</v>
      </c>
    </row>
    <row r="45" spans="1:22" s="6" customFormat="1" ht="96" customHeight="1" x14ac:dyDescent="0.2">
      <c r="A45" s="13">
        <v>25</v>
      </c>
      <c r="B45" s="50" t="s">
        <v>67</v>
      </c>
      <c r="C45" s="123">
        <f>5751000-93568-1489432</f>
        <v>4168000</v>
      </c>
      <c r="D45" s="51">
        <v>4168000</v>
      </c>
      <c r="E45" s="12" t="s">
        <v>172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71">
        <v>4168000</v>
      </c>
      <c r="Q45" s="25">
        <f t="shared" si="1"/>
        <v>100</v>
      </c>
      <c r="R45" s="98">
        <f t="shared" si="2"/>
        <v>0</v>
      </c>
      <c r="S45" s="82">
        <f t="shared" si="3"/>
        <v>0</v>
      </c>
      <c r="T45" s="13" t="s">
        <v>65</v>
      </c>
      <c r="U45" s="70" t="s">
        <v>166</v>
      </c>
      <c r="V45" s="6" t="s">
        <v>20</v>
      </c>
    </row>
    <row r="46" spans="1:22" s="6" customFormat="1" ht="72" customHeight="1" x14ac:dyDescent="0.2">
      <c r="A46" s="13">
        <v>26</v>
      </c>
      <c r="B46" s="50" t="s">
        <v>69</v>
      </c>
      <c r="C46" s="123">
        <f>4091000-841000</f>
        <v>3250000</v>
      </c>
      <c r="D46" s="51">
        <v>3229214.47</v>
      </c>
      <c r="E46" s="12" t="s">
        <v>173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71">
        <v>3229214.47</v>
      </c>
      <c r="Q46" s="25">
        <f t="shared" si="1"/>
        <v>99.36044523076923</v>
      </c>
      <c r="R46" s="129">
        <f t="shared" si="2"/>
        <v>20785.529999999795</v>
      </c>
      <c r="S46" s="82">
        <f t="shared" si="3"/>
        <v>20785.529999999795</v>
      </c>
      <c r="T46" s="13" t="s">
        <v>65</v>
      </c>
      <c r="U46" s="70" t="s">
        <v>166</v>
      </c>
      <c r="V46" s="6" t="s">
        <v>20</v>
      </c>
    </row>
    <row r="47" spans="1:22" s="6" customFormat="1" ht="96" customHeight="1" x14ac:dyDescent="0.2">
      <c r="A47" s="13">
        <v>27</v>
      </c>
      <c r="B47" s="50" t="s">
        <v>71</v>
      </c>
      <c r="C47" s="123">
        <f>3400000-378100</f>
        <v>3021900</v>
      </c>
      <c r="D47" s="51">
        <v>2842000</v>
      </c>
      <c r="E47" s="12" t="s">
        <v>174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71">
        <v>2842000</v>
      </c>
      <c r="Q47" s="25">
        <f t="shared" si="1"/>
        <v>94.046791753532545</v>
      </c>
      <c r="R47" s="98">
        <f t="shared" si="2"/>
        <v>179900</v>
      </c>
      <c r="S47" s="82">
        <f t="shared" si="3"/>
        <v>179900</v>
      </c>
      <c r="T47" s="13" t="s">
        <v>65</v>
      </c>
      <c r="U47" s="70" t="s">
        <v>166</v>
      </c>
      <c r="V47" s="6" t="s">
        <v>20</v>
      </c>
    </row>
    <row r="48" spans="1:22" s="6" customFormat="1" ht="72" customHeight="1" x14ac:dyDescent="0.2">
      <c r="A48" s="9">
        <v>28</v>
      </c>
      <c r="B48" s="24" t="s">
        <v>72</v>
      </c>
      <c r="C48" s="113">
        <f>8400000-1428000</f>
        <v>6972000</v>
      </c>
      <c r="D48" s="51">
        <v>6972000</v>
      </c>
      <c r="E48" s="12" t="s">
        <v>175</v>
      </c>
      <c r="F48" s="28"/>
      <c r="G48" s="12"/>
      <c r="H48" s="12"/>
      <c r="I48" s="12"/>
      <c r="J48" s="12"/>
      <c r="K48" s="12"/>
      <c r="L48" s="12"/>
      <c r="M48" s="12"/>
      <c r="N48" s="12"/>
      <c r="O48" s="12"/>
      <c r="P48" s="114"/>
      <c r="Q48" s="25">
        <f t="shared" si="1"/>
        <v>0</v>
      </c>
      <c r="R48" s="98">
        <f t="shared" si="2"/>
        <v>6972000</v>
      </c>
      <c r="S48" s="82">
        <f t="shared" si="3"/>
        <v>0</v>
      </c>
      <c r="T48" s="13" t="s">
        <v>31</v>
      </c>
      <c r="U48" s="32" t="s">
        <v>142</v>
      </c>
      <c r="V48" s="6" t="s">
        <v>20</v>
      </c>
    </row>
    <row r="49" spans="1:22" s="6" customFormat="1" ht="72" customHeight="1" x14ac:dyDescent="0.2">
      <c r="A49" s="9">
        <v>29</v>
      </c>
      <c r="B49" s="24" t="s">
        <v>74</v>
      </c>
      <c r="C49" s="113">
        <f>5980000-1422000</f>
        <v>4558000</v>
      </c>
      <c r="D49" s="51">
        <v>4558000</v>
      </c>
      <c r="E49" s="12" t="s">
        <v>176</v>
      </c>
      <c r="F49" s="28"/>
      <c r="G49" s="12"/>
      <c r="H49" s="12"/>
      <c r="I49" s="12"/>
      <c r="J49" s="12"/>
      <c r="K49" s="12"/>
      <c r="L49" s="12"/>
      <c r="M49" s="12"/>
      <c r="N49" s="12"/>
      <c r="O49" s="12"/>
      <c r="P49" s="114"/>
      <c r="Q49" s="25">
        <f t="shared" si="1"/>
        <v>0</v>
      </c>
      <c r="R49" s="98">
        <f t="shared" si="2"/>
        <v>4558000</v>
      </c>
      <c r="S49" s="82">
        <f t="shared" si="3"/>
        <v>0</v>
      </c>
      <c r="T49" s="13" t="s">
        <v>31</v>
      </c>
      <c r="U49" s="32" t="s">
        <v>142</v>
      </c>
      <c r="V49" s="6" t="s">
        <v>20</v>
      </c>
    </row>
    <row r="50" spans="1:22" s="6" customFormat="1" ht="72" customHeight="1" x14ac:dyDescent="0.2">
      <c r="A50" s="13">
        <v>30</v>
      </c>
      <c r="B50" s="50" t="s">
        <v>75</v>
      </c>
      <c r="C50" s="123">
        <f>5000000-1260000</f>
        <v>3740000</v>
      </c>
      <c r="D50" s="51">
        <v>3740000</v>
      </c>
      <c r="E50" s="58" t="s">
        <v>177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71">
        <v>3740000</v>
      </c>
      <c r="Q50" s="25">
        <f t="shared" si="1"/>
        <v>100</v>
      </c>
      <c r="R50" s="98">
        <f t="shared" si="2"/>
        <v>0</v>
      </c>
      <c r="S50" s="82">
        <f t="shared" si="3"/>
        <v>0</v>
      </c>
      <c r="T50" s="13" t="s">
        <v>31</v>
      </c>
      <c r="U50" s="70" t="s">
        <v>166</v>
      </c>
      <c r="V50" s="6" t="s">
        <v>20</v>
      </c>
    </row>
    <row r="51" spans="1:22" s="6" customFormat="1" ht="72" customHeight="1" x14ac:dyDescent="0.2">
      <c r="A51" s="13">
        <v>31</v>
      </c>
      <c r="B51" s="50" t="s">
        <v>76</v>
      </c>
      <c r="C51" s="123">
        <f>1999800-639800</f>
        <v>1360000</v>
      </c>
      <c r="D51" s="51">
        <v>1360000</v>
      </c>
      <c r="E51" s="12" t="s">
        <v>178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71">
        <v>1360000</v>
      </c>
      <c r="Q51" s="25">
        <f t="shared" si="1"/>
        <v>100</v>
      </c>
      <c r="R51" s="98">
        <f t="shared" si="2"/>
        <v>0</v>
      </c>
      <c r="S51" s="82">
        <f t="shared" si="3"/>
        <v>0</v>
      </c>
      <c r="T51" s="13" t="s">
        <v>31</v>
      </c>
      <c r="U51" s="70" t="s">
        <v>166</v>
      </c>
      <c r="V51" s="6" t="s">
        <v>20</v>
      </c>
    </row>
    <row r="52" spans="1:22" s="6" customFormat="1" ht="72" customHeight="1" x14ac:dyDescent="0.2">
      <c r="A52" s="13">
        <v>32</v>
      </c>
      <c r="B52" s="50" t="s">
        <v>77</v>
      </c>
      <c r="C52" s="123">
        <f>1984800-639800</f>
        <v>1345000</v>
      </c>
      <c r="D52" s="51">
        <v>1345000</v>
      </c>
      <c r="E52" s="12" t="s">
        <v>178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71">
        <v>1345000</v>
      </c>
      <c r="Q52" s="25">
        <f t="shared" si="1"/>
        <v>100</v>
      </c>
      <c r="R52" s="98">
        <f t="shared" si="2"/>
        <v>0</v>
      </c>
      <c r="S52" s="82">
        <f t="shared" si="3"/>
        <v>0</v>
      </c>
      <c r="T52" s="13" t="s">
        <v>31</v>
      </c>
      <c r="U52" s="70" t="s">
        <v>166</v>
      </c>
      <c r="V52" s="6" t="s">
        <v>20</v>
      </c>
    </row>
    <row r="53" spans="1:22" s="6" customFormat="1" ht="72" customHeight="1" x14ac:dyDescent="0.2">
      <c r="A53" s="9">
        <v>33</v>
      </c>
      <c r="B53" s="24" t="s">
        <v>78</v>
      </c>
      <c r="C53" s="123">
        <f>1992000-627000</f>
        <v>1365000</v>
      </c>
      <c r="D53" s="51">
        <v>1365000</v>
      </c>
      <c r="E53" s="12" t="s">
        <v>230</v>
      </c>
      <c r="F53" s="28"/>
      <c r="G53" s="12"/>
      <c r="H53" s="12"/>
      <c r="I53" s="12"/>
      <c r="J53" s="12"/>
      <c r="K53" s="12"/>
      <c r="L53" s="12"/>
      <c r="M53" s="12"/>
      <c r="N53" s="12"/>
      <c r="O53" s="12"/>
      <c r="P53" s="71">
        <v>1365000</v>
      </c>
      <c r="Q53" s="25">
        <f t="shared" si="1"/>
        <v>100</v>
      </c>
      <c r="R53" s="98">
        <f t="shared" si="2"/>
        <v>0</v>
      </c>
      <c r="S53" s="82">
        <f t="shared" si="3"/>
        <v>0</v>
      </c>
      <c r="T53" s="13" t="s">
        <v>79</v>
      </c>
      <c r="U53" s="70" t="s">
        <v>166</v>
      </c>
      <c r="V53" s="6" t="s">
        <v>20</v>
      </c>
    </row>
    <row r="54" spans="1:22" s="6" customFormat="1" ht="72" customHeight="1" x14ac:dyDescent="0.2">
      <c r="A54" s="9">
        <v>34</v>
      </c>
      <c r="B54" s="24" t="s">
        <v>80</v>
      </c>
      <c r="C54" s="123">
        <f>1965000-305000</f>
        <v>1660000</v>
      </c>
      <c r="D54" s="51">
        <v>1660000</v>
      </c>
      <c r="E54" s="12" t="s">
        <v>230</v>
      </c>
      <c r="F54" s="28"/>
      <c r="G54" s="12"/>
      <c r="H54" s="12"/>
      <c r="I54" s="12"/>
      <c r="J54" s="12"/>
      <c r="K54" s="12"/>
      <c r="L54" s="12"/>
      <c r="M54" s="12"/>
      <c r="N54" s="12"/>
      <c r="O54" s="12"/>
      <c r="P54" s="114"/>
      <c r="Q54" s="25">
        <f t="shared" si="1"/>
        <v>0</v>
      </c>
      <c r="R54" s="98">
        <f>C54-P54</f>
        <v>1660000</v>
      </c>
      <c r="S54" s="82">
        <f t="shared" si="3"/>
        <v>0</v>
      </c>
      <c r="T54" s="13" t="s">
        <v>79</v>
      </c>
      <c r="U54" s="32" t="s">
        <v>142</v>
      </c>
      <c r="V54" s="6" t="s">
        <v>20</v>
      </c>
    </row>
    <row r="55" spans="1:22" s="6" customFormat="1" ht="72" customHeight="1" x14ac:dyDescent="0.2">
      <c r="A55" s="9">
        <v>35</v>
      </c>
      <c r="B55" s="24" t="s">
        <v>81</v>
      </c>
      <c r="C55" s="113">
        <f>1262000-379000</f>
        <v>883000</v>
      </c>
      <c r="D55" s="51">
        <v>883000</v>
      </c>
      <c r="E55" s="12" t="s">
        <v>231</v>
      </c>
      <c r="F55" s="28"/>
      <c r="G55" s="12"/>
      <c r="H55" s="12"/>
      <c r="I55" s="12"/>
      <c r="J55" s="12"/>
      <c r="K55" s="12"/>
      <c r="L55" s="12"/>
      <c r="M55" s="12"/>
      <c r="N55" s="12"/>
      <c r="O55" s="12"/>
      <c r="P55" s="114"/>
      <c r="Q55" s="25">
        <f t="shared" si="1"/>
        <v>0</v>
      </c>
      <c r="R55" s="98">
        <f t="shared" si="2"/>
        <v>883000</v>
      </c>
      <c r="S55" s="82">
        <f t="shared" si="3"/>
        <v>0</v>
      </c>
      <c r="T55" s="13" t="s">
        <v>79</v>
      </c>
      <c r="U55" s="32" t="s">
        <v>142</v>
      </c>
      <c r="V55" s="6" t="s">
        <v>20</v>
      </c>
    </row>
    <row r="56" spans="1:22" s="6" customFormat="1" ht="72" customHeight="1" x14ac:dyDescent="0.2">
      <c r="A56" s="13">
        <v>36</v>
      </c>
      <c r="B56" s="50" t="s">
        <v>82</v>
      </c>
      <c r="C56" s="123">
        <f>14186000-226000</f>
        <v>13960000</v>
      </c>
      <c r="D56" s="51">
        <v>13960000</v>
      </c>
      <c r="E56" s="12" t="s">
        <v>243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71">
        <v>13960000</v>
      </c>
      <c r="Q56" s="25">
        <f t="shared" si="1"/>
        <v>100</v>
      </c>
      <c r="R56" s="98">
        <f t="shared" si="2"/>
        <v>0</v>
      </c>
      <c r="S56" s="82">
        <f t="shared" si="3"/>
        <v>0</v>
      </c>
      <c r="T56" s="13" t="s">
        <v>83</v>
      </c>
      <c r="U56" s="70" t="s">
        <v>166</v>
      </c>
      <c r="V56" s="6" t="s">
        <v>20</v>
      </c>
    </row>
    <row r="57" spans="1:22" s="6" customFormat="1" ht="72" customHeight="1" x14ac:dyDescent="0.2">
      <c r="A57" s="13">
        <v>37</v>
      </c>
      <c r="B57" s="50" t="s">
        <v>84</v>
      </c>
      <c r="C57" s="123">
        <f>6964000-334000</f>
        <v>6630000</v>
      </c>
      <c r="D57" s="51">
        <v>6630000</v>
      </c>
      <c r="E57" s="12" t="s">
        <v>244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71">
        <v>6630000</v>
      </c>
      <c r="Q57" s="25">
        <f t="shared" si="1"/>
        <v>100</v>
      </c>
      <c r="R57" s="98">
        <f t="shared" si="2"/>
        <v>0</v>
      </c>
      <c r="S57" s="82">
        <f t="shared" si="3"/>
        <v>0</v>
      </c>
      <c r="T57" s="13" t="s">
        <v>83</v>
      </c>
      <c r="U57" s="70" t="s">
        <v>166</v>
      </c>
      <c r="V57" s="6" t="s">
        <v>20</v>
      </c>
    </row>
    <row r="58" spans="1:22" s="6" customFormat="1" ht="73.5" customHeight="1" x14ac:dyDescent="0.2">
      <c r="A58" s="13">
        <v>38</v>
      </c>
      <c r="B58" s="50" t="s">
        <v>85</v>
      </c>
      <c r="C58" s="123">
        <f>4504000-426000</f>
        <v>4078000</v>
      </c>
      <c r="D58" s="51">
        <v>4078000</v>
      </c>
      <c r="E58" s="12" t="s">
        <v>245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14"/>
      <c r="Q58" s="25">
        <f t="shared" si="1"/>
        <v>0</v>
      </c>
      <c r="R58" s="98">
        <f t="shared" si="2"/>
        <v>4078000</v>
      </c>
      <c r="S58" s="82">
        <f t="shared" si="3"/>
        <v>0</v>
      </c>
      <c r="T58" s="13" t="s">
        <v>83</v>
      </c>
      <c r="U58" s="32" t="s">
        <v>142</v>
      </c>
      <c r="V58" s="6" t="s">
        <v>20</v>
      </c>
    </row>
    <row r="59" spans="1:22" s="6" customFormat="1" ht="72" customHeight="1" x14ac:dyDescent="0.2">
      <c r="A59" s="13">
        <v>39</v>
      </c>
      <c r="B59" s="50" t="s">
        <v>86</v>
      </c>
      <c r="C59" s="123">
        <v>8749000</v>
      </c>
      <c r="D59" s="51">
        <v>8720000</v>
      </c>
      <c r="E59" s="12" t="s">
        <v>182</v>
      </c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71">
        <v>8720000</v>
      </c>
      <c r="Q59" s="25">
        <f t="shared" si="1"/>
        <v>99.668533546691052</v>
      </c>
      <c r="R59" s="98">
        <f t="shared" si="2"/>
        <v>29000</v>
      </c>
      <c r="S59" s="82">
        <f t="shared" si="3"/>
        <v>29000</v>
      </c>
      <c r="T59" s="13" t="s">
        <v>24</v>
      </c>
      <c r="U59" s="70" t="s">
        <v>166</v>
      </c>
      <c r="V59" s="6" t="s">
        <v>20</v>
      </c>
    </row>
    <row r="60" spans="1:22" s="6" customFormat="1" ht="72" customHeight="1" x14ac:dyDescent="0.2">
      <c r="A60" s="13">
        <v>40</v>
      </c>
      <c r="B60" s="50" t="s">
        <v>87</v>
      </c>
      <c r="C60" s="123">
        <f>3080000-482000</f>
        <v>2598000</v>
      </c>
      <c r="D60" s="51">
        <v>2566070.88</v>
      </c>
      <c r="E60" s="12" t="s">
        <v>183</v>
      </c>
      <c r="F60" s="51"/>
      <c r="G60" s="51"/>
      <c r="H60" s="51"/>
      <c r="I60" s="51"/>
      <c r="J60" s="51">
        <v>2598000</v>
      </c>
      <c r="K60" s="51"/>
      <c r="L60" s="51"/>
      <c r="M60" s="51"/>
      <c r="N60" s="51"/>
      <c r="O60" s="51"/>
      <c r="P60" s="71">
        <v>2566070.88</v>
      </c>
      <c r="Q60" s="25">
        <f t="shared" si="1"/>
        <v>98.771011547344116</v>
      </c>
      <c r="R60" s="98">
        <f t="shared" si="2"/>
        <v>31929.120000000112</v>
      </c>
      <c r="S60" s="82">
        <f t="shared" si="3"/>
        <v>31929.120000000112</v>
      </c>
      <c r="T60" s="13" t="s">
        <v>24</v>
      </c>
      <c r="U60" s="70" t="s">
        <v>166</v>
      </c>
      <c r="V60" s="6" t="s">
        <v>20</v>
      </c>
    </row>
    <row r="61" spans="1:22" s="6" customFormat="1" ht="72" customHeight="1" x14ac:dyDescent="0.2">
      <c r="A61" s="13">
        <v>41</v>
      </c>
      <c r="B61" s="50" t="s">
        <v>88</v>
      </c>
      <c r="C61" s="123">
        <v>1827000</v>
      </c>
      <c r="D61" s="51">
        <v>1820000</v>
      </c>
      <c r="E61" s="12" t="s">
        <v>184</v>
      </c>
      <c r="F61" s="51"/>
      <c r="G61" s="51"/>
      <c r="H61" s="51">
        <v>1820000</v>
      </c>
      <c r="I61" s="51"/>
      <c r="J61" s="51"/>
      <c r="K61" s="51"/>
      <c r="L61" s="51"/>
      <c r="M61" s="51"/>
      <c r="N61" s="51"/>
      <c r="O61" s="51"/>
      <c r="P61" s="71">
        <v>1820000</v>
      </c>
      <c r="Q61" s="25">
        <f t="shared" si="1"/>
        <v>99.616858237547888</v>
      </c>
      <c r="R61" s="98">
        <f t="shared" si="2"/>
        <v>7000</v>
      </c>
      <c r="S61" s="82">
        <f t="shared" si="3"/>
        <v>7000</v>
      </c>
      <c r="T61" s="13" t="s">
        <v>89</v>
      </c>
      <c r="U61" s="70" t="s">
        <v>166</v>
      </c>
      <c r="V61" s="6" t="s">
        <v>20</v>
      </c>
    </row>
    <row r="62" spans="1:22" s="6" customFormat="1" ht="96" customHeight="1" x14ac:dyDescent="0.2">
      <c r="A62" s="13">
        <v>42</v>
      </c>
      <c r="B62" s="50" t="s">
        <v>91</v>
      </c>
      <c r="C62" s="123">
        <v>1674000</v>
      </c>
      <c r="D62" s="51">
        <v>1669000</v>
      </c>
      <c r="E62" s="12" t="s">
        <v>185</v>
      </c>
      <c r="F62" s="51"/>
      <c r="G62" s="51"/>
      <c r="H62" s="51"/>
      <c r="I62" s="51">
        <f>D62</f>
        <v>1669000</v>
      </c>
      <c r="J62" s="51"/>
      <c r="K62" s="51"/>
      <c r="L62" s="51"/>
      <c r="M62" s="51"/>
      <c r="N62" s="51"/>
      <c r="O62" s="51"/>
      <c r="P62" s="71">
        <v>1669000</v>
      </c>
      <c r="Q62" s="25">
        <f t="shared" si="1"/>
        <v>99.701314217443255</v>
      </c>
      <c r="R62" s="98">
        <f t="shared" si="2"/>
        <v>5000</v>
      </c>
      <c r="S62" s="82">
        <f t="shared" si="3"/>
        <v>5000</v>
      </c>
      <c r="T62" s="13" t="s">
        <v>89</v>
      </c>
      <c r="U62" s="70" t="s">
        <v>166</v>
      </c>
      <c r="V62" s="6" t="s">
        <v>20</v>
      </c>
    </row>
    <row r="63" spans="1:22" s="6" customFormat="1" ht="72" customHeight="1" x14ac:dyDescent="0.2">
      <c r="A63" s="13">
        <v>43</v>
      </c>
      <c r="B63" s="50" t="s">
        <v>92</v>
      </c>
      <c r="C63" s="123">
        <f>14223000-3903000</f>
        <v>10320000</v>
      </c>
      <c r="D63" s="51">
        <v>10320000</v>
      </c>
      <c r="E63" s="12" t="s">
        <v>186</v>
      </c>
      <c r="F63" s="51"/>
      <c r="G63" s="51"/>
      <c r="H63" s="51"/>
      <c r="I63" s="51">
        <f>D63</f>
        <v>10320000</v>
      </c>
      <c r="J63" s="51"/>
      <c r="K63" s="51"/>
      <c r="L63" s="51"/>
      <c r="M63" s="51"/>
      <c r="N63" s="51"/>
      <c r="O63" s="51"/>
      <c r="P63" s="114"/>
      <c r="Q63" s="25">
        <f t="shared" si="1"/>
        <v>0</v>
      </c>
      <c r="R63" s="98">
        <f t="shared" si="2"/>
        <v>10320000</v>
      </c>
      <c r="S63" s="82">
        <f t="shared" si="3"/>
        <v>0</v>
      </c>
      <c r="T63" s="13" t="s">
        <v>89</v>
      </c>
      <c r="U63" s="32" t="s">
        <v>142</v>
      </c>
      <c r="V63" s="6" t="s">
        <v>20</v>
      </c>
    </row>
    <row r="64" spans="1:22" s="6" customFormat="1" ht="72" customHeight="1" x14ac:dyDescent="0.2">
      <c r="A64" s="13">
        <v>44</v>
      </c>
      <c r="B64" s="50" t="s">
        <v>93</v>
      </c>
      <c r="C64" s="123">
        <v>2681000</v>
      </c>
      <c r="D64" s="51">
        <v>2476000</v>
      </c>
      <c r="E64" s="12" t="s">
        <v>187</v>
      </c>
      <c r="F64" s="51"/>
      <c r="G64" s="51"/>
      <c r="H64" s="51">
        <f>D64</f>
        <v>2476000</v>
      </c>
      <c r="I64" s="51"/>
      <c r="J64" s="51"/>
      <c r="K64" s="51"/>
      <c r="L64" s="51"/>
      <c r="M64" s="51"/>
      <c r="N64" s="51"/>
      <c r="O64" s="51"/>
      <c r="P64" s="71">
        <v>2476000</v>
      </c>
      <c r="Q64" s="25">
        <f t="shared" si="1"/>
        <v>92.353599403207753</v>
      </c>
      <c r="R64" s="98">
        <f t="shared" si="2"/>
        <v>205000</v>
      </c>
      <c r="S64" s="82">
        <f t="shared" si="3"/>
        <v>205000</v>
      </c>
      <c r="T64" s="13" t="s">
        <v>89</v>
      </c>
      <c r="U64" s="70" t="s">
        <v>166</v>
      </c>
      <c r="V64" s="6" t="s">
        <v>20</v>
      </c>
    </row>
    <row r="65" spans="1:22" s="6" customFormat="1" ht="72" customHeight="1" x14ac:dyDescent="0.2">
      <c r="A65" s="13">
        <v>45</v>
      </c>
      <c r="B65" s="50" t="s">
        <v>94</v>
      </c>
      <c r="C65" s="123">
        <f>1635000-305000</f>
        <v>1330000</v>
      </c>
      <c r="D65" s="51">
        <v>1330000</v>
      </c>
      <c r="E65" s="12" t="s">
        <v>188</v>
      </c>
      <c r="F65" s="51"/>
      <c r="G65" s="51"/>
      <c r="H65" s="51">
        <f>D65</f>
        <v>1330000</v>
      </c>
      <c r="I65" s="51"/>
      <c r="J65" s="51"/>
      <c r="K65" s="51"/>
      <c r="L65" s="51"/>
      <c r="M65" s="51"/>
      <c r="N65" s="51"/>
      <c r="O65" s="51"/>
      <c r="P65" s="71">
        <v>1330000</v>
      </c>
      <c r="Q65" s="25">
        <f t="shared" si="1"/>
        <v>100</v>
      </c>
      <c r="R65" s="98">
        <f t="shared" si="2"/>
        <v>0</v>
      </c>
      <c r="S65" s="82">
        <f t="shared" si="3"/>
        <v>0</v>
      </c>
      <c r="T65" s="13" t="s">
        <v>89</v>
      </c>
      <c r="U65" s="70" t="s">
        <v>166</v>
      </c>
      <c r="V65" s="6" t="s">
        <v>20</v>
      </c>
    </row>
    <row r="66" spans="1:22" s="6" customFormat="1" ht="120.75" customHeight="1" x14ac:dyDescent="0.2">
      <c r="A66" s="13">
        <v>46</v>
      </c>
      <c r="B66" s="50" t="s">
        <v>95</v>
      </c>
      <c r="C66" s="123">
        <v>1310000</v>
      </c>
      <c r="D66" s="51">
        <v>1310000</v>
      </c>
      <c r="E66" s="12" t="s">
        <v>189</v>
      </c>
      <c r="F66" s="51"/>
      <c r="G66" s="51"/>
      <c r="H66" s="51">
        <f>D66</f>
        <v>1310000</v>
      </c>
      <c r="I66" s="51"/>
      <c r="J66" s="51"/>
      <c r="K66" s="51"/>
      <c r="L66" s="51"/>
      <c r="M66" s="51"/>
      <c r="N66" s="51"/>
      <c r="O66" s="51"/>
      <c r="P66" s="114"/>
      <c r="Q66" s="25">
        <f t="shared" si="1"/>
        <v>0</v>
      </c>
      <c r="R66" s="98">
        <f t="shared" si="2"/>
        <v>1310000</v>
      </c>
      <c r="S66" s="82">
        <f t="shared" si="3"/>
        <v>0</v>
      </c>
      <c r="T66" s="13" t="s">
        <v>89</v>
      </c>
      <c r="U66" s="32" t="s">
        <v>142</v>
      </c>
      <c r="V66" s="6" t="s">
        <v>20</v>
      </c>
    </row>
    <row r="67" spans="1:22" s="6" customFormat="1" ht="96" x14ac:dyDescent="0.2">
      <c r="A67" s="13">
        <v>47</v>
      </c>
      <c r="B67" s="24" t="s">
        <v>96</v>
      </c>
      <c r="C67" s="113">
        <v>4549000</v>
      </c>
      <c r="D67" s="51">
        <v>4540000</v>
      </c>
      <c r="E67" s="12" t="s">
        <v>190</v>
      </c>
      <c r="F67" s="28"/>
      <c r="G67" s="12"/>
      <c r="H67" s="12"/>
      <c r="I67" s="12"/>
      <c r="J67" s="12"/>
      <c r="K67" s="12"/>
      <c r="L67" s="12"/>
      <c r="M67" s="12"/>
      <c r="N67" s="12"/>
      <c r="O67" s="12"/>
      <c r="P67" s="71">
        <v>4540000</v>
      </c>
      <c r="Q67" s="25">
        <f t="shared" si="1"/>
        <v>99.802154319630688</v>
      </c>
      <c r="R67" s="98">
        <f t="shared" si="2"/>
        <v>9000</v>
      </c>
      <c r="S67" s="82">
        <f t="shared" si="3"/>
        <v>9000</v>
      </c>
      <c r="T67" s="13" t="s">
        <v>29</v>
      </c>
      <c r="U67" s="70" t="s">
        <v>166</v>
      </c>
      <c r="V67" s="6" t="s">
        <v>20</v>
      </c>
    </row>
    <row r="68" spans="1:22" s="6" customFormat="1" ht="96" x14ac:dyDescent="0.2">
      <c r="A68" s="13">
        <v>48</v>
      </c>
      <c r="B68" s="50" t="s">
        <v>97</v>
      </c>
      <c r="C68" s="123">
        <f>2160000-650000</f>
        <v>1510000</v>
      </c>
      <c r="D68" s="51">
        <v>1510000</v>
      </c>
      <c r="E68" s="12" t="s">
        <v>191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71">
        <v>1510000</v>
      </c>
      <c r="Q68" s="25">
        <f t="shared" si="1"/>
        <v>100</v>
      </c>
      <c r="R68" s="98">
        <f t="shared" si="2"/>
        <v>0</v>
      </c>
      <c r="S68" s="82">
        <f t="shared" si="3"/>
        <v>0</v>
      </c>
      <c r="T68" s="13" t="s">
        <v>29</v>
      </c>
      <c r="U68" s="70" t="s">
        <v>166</v>
      </c>
      <c r="V68" s="6" t="s">
        <v>20</v>
      </c>
    </row>
    <row r="69" spans="1:22" s="6" customFormat="1" ht="96" x14ac:dyDescent="0.2">
      <c r="A69" s="13">
        <v>49</v>
      </c>
      <c r="B69" s="50" t="s">
        <v>98</v>
      </c>
      <c r="C69" s="123">
        <f>2167000-707000</f>
        <v>1460000</v>
      </c>
      <c r="D69" s="51">
        <v>1460000</v>
      </c>
      <c r="E69" s="12" t="s">
        <v>192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71">
        <v>1460000</v>
      </c>
      <c r="Q69" s="25">
        <f t="shared" si="1"/>
        <v>100</v>
      </c>
      <c r="R69" s="98">
        <f t="shared" si="2"/>
        <v>0</v>
      </c>
      <c r="S69" s="82">
        <f t="shared" si="3"/>
        <v>0</v>
      </c>
      <c r="T69" s="13" t="s">
        <v>29</v>
      </c>
      <c r="U69" s="70" t="s">
        <v>166</v>
      </c>
      <c r="V69" s="6" t="s">
        <v>20</v>
      </c>
    </row>
    <row r="70" spans="1:22" s="6" customFormat="1" ht="96" x14ac:dyDescent="0.2">
      <c r="A70" s="13">
        <v>50</v>
      </c>
      <c r="B70" s="50" t="s">
        <v>99</v>
      </c>
      <c r="C70" s="123">
        <v>1442000</v>
      </c>
      <c r="D70" s="51">
        <v>1355000</v>
      </c>
      <c r="E70" s="12" t="s">
        <v>193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71">
        <v>1355000</v>
      </c>
      <c r="Q70" s="25">
        <f t="shared" si="1"/>
        <v>93.966712898751737</v>
      </c>
      <c r="R70" s="98">
        <f t="shared" si="2"/>
        <v>87000</v>
      </c>
      <c r="S70" s="82">
        <f>C70-D70</f>
        <v>87000</v>
      </c>
      <c r="T70" s="13" t="s">
        <v>29</v>
      </c>
      <c r="U70" s="70" t="s">
        <v>166</v>
      </c>
      <c r="V70" s="6" t="s">
        <v>20</v>
      </c>
    </row>
    <row r="71" spans="1:22" s="6" customFormat="1" ht="72" x14ac:dyDescent="0.2">
      <c r="A71" s="13">
        <v>51</v>
      </c>
      <c r="B71" s="50" t="s">
        <v>100</v>
      </c>
      <c r="C71" s="123">
        <f>7012000-1892000</f>
        <v>5120000</v>
      </c>
      <c r="D71" s="51">
        <v>5120000</v>
      </c>
      <c r="E71" s="12" t="s">
        <v>233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14">
        <v>5120000</v>
      </c>
      <c r="Q71" s="25">
        <f t="shared" si="1"/>
        <v>100</v>
      </c>
      <c r="R71" s="98">
        <f t="shared" si="2"/>
        <v>0</v>
      </c>
      <c r="S71" s="82">
        <f t="shared" ref="S71:S90" si="4">C71-D71</f>
        <v>0</v>
      </c>
      <c r="T71" s="13" t="s">
        <v>29</v>
      </c>
      <c r="U71" s="70" t="s">
        <v>166</v>
      </c>
      <c r="V71" s="6" t="s">
        <v>20</v>
      </c>
    </row>
    <row r="72" spans="1:22" s="6" customFormat="1" ht="72" x14ac:dyDescent="0.2">
      <c r="A72" s="13">
        <v>52</v>
      </c>
      <c r="B72" s="50" t="s">
        <v>101</v>
      </c>
      <c r="C72" s="123">
        <v>1612000</v>
      </c>
      <c r="D72" s="51">
        <v>1580000</v>
      </c>
      <c r="E72" s="12" t="s">
        <v>194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71">
        <v>1580000</v>
      </c>
      <c r="Q72" s="25">
        <f t="shared" si="1"/>
        <v>98.014888337468989</v>
      </c>
      <c r="R72" s="98">
        <f t="shared" si="2"/>
        <v>32000</v>
      </c>
      <c r="S72" s="82">
        <f t="shared" si="4"/>
        <v>32000</v>
      </c>
      <c r="T72" s="13" t="s">
        <v>29</v>
      </c>
      <c r="U72" s="70" t="s">
        <v>166</v>
      </c>
      <c r="V72" s="6" t="s">
        <v>20</v>
      </c>
    </row>
    <row r="73" spans="1:22" s="6" customFormat="1" ht="72" customHeight="1" x14ac:dyDescent="0.2">
      <c r="A73" s="13">
        <v>53</v>
      </c>
      <c r="B73" s="50" t="s">
        <v>102</v>
      </c>
      <c r="C73" s="123">
        <f>13000000-4161000</f>
        <v>8839000</v>
      </c>
      <c r="D73" s="51">
        <v>8839000</v>
      </c>
      <c r="E73" s="12" t="s">
        <v>195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71">
        <v>3535600</v>
      </c>
      <c r="Q73" s="25">
        <f t="shared" si="1"/>
        <v>40</v>
      </c>
      <c r="R73" s="98">
        <f t="shared" si="2"/>
        <v>5303400</v>
      </c>
      <c r="S73" s="82">
        <f t="shared" si="4"/>
        <v>0</v>
      </c>
      <c r="T73" s="13" t="s">
        <v>103</v>
      </c>
      <c r="U73" s="32" t="s">
        <v>142</v>
      </c>
      <c r="V73" s="6" t="s">
        <v>20</v>
      </c>
    </row>
    <row r="74" spans="1:22" s="6" customFormat="1" ht="96" customHeight="1" x14ac:dyDescent="0.2">
      <c r="A74" s="13">
        <v>54</v>
      </c>
      <c r="B74" s="50" t="s">
        <v>104</v>
      </c>
      <c r="C74" s="123">
        <f>7148000-2209000</f>
        <v>4939000</v>
      </c>
      <c r="D74" s="51">
        <v>4939000</v>
      </c>
      <c r="E74" s="12" t="s">
        <v>196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71">
        <v>4939000</v>
      </c>
      <c r="Q74" s="25">
        <f t="shared" si="1"/>
        <v>100</v>
      </c>
      <c r="R74" s="98">
        <f t="shared" si="2"/>
        <v>0</v>
      </c>
      <c r="S74" s="82">
        <f t="shared" si="4"/>
        <v>0</v>
      </c>
      <c r="T74" s="13" t="s">
        <v>103</v>
      </c>
      <c r="U74" s="70" t="s">
        <v>166</v>
      </c>
      <c r="V74" s="6" t="s">
        <v>20</v>
      </c>
    </row>
    <row r="75" spans="1:22" s="6" customFormat="1" ht="96" customHeight="1" x14ac:dyDescent="0.2">
      <c r="A75" s="13">
        <v>55</v>
      </c>
      <c r="B75" s="50" t="s">
        <v>105</v>
      </c>
      <c r="C75" s="123">
        <f>7210000-1720000</f>
        <v>5490000</v>
      </c>
      <c r="D75" s="51">
        <v>5490000</v>
      </c>
      <c r="E75" s="12" t="s">
        <v>197</v>
      </c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71">
        <v>5490000</v>
      </c>
      <c r="Q75" s="25">
        <f t="shared" si="1"/>
        <v>100</v>
      </c>
      <c r="R75" s="98">
        <f t="shared" si="2"/>
        <v>0</v>
      </c>
      <c r="S75" s="82">
        <f t="shared" si="4"/>
        <v>0</v>
      </c>
      <c r="T75" s="13" t="s">
        <v>24</v>
      </c>
      <c r="U75" s="70" t="s">
        <v>166</v>
      </c>
      <c r="V75" s="6" t="s">
        <v>20</v>
      </c>
    </row>
    <row r="76" spans="1:22" s="6" customFormat="1" ht="48" x14ac:dyDescent="0.2">
      <c r="A76" s="13">
        <v>56</v>
      </c>
      <c r="B76" s="24" t="s">
        <v>106</v>
      </c>
      <c r="C76" s="113">
        <f>1530000-610000</f>
        <v>920000</v>
      </c>
      <c r="D76" s="51">
        <v>920000</v>
      </c>
      <c r="E76" s="12" t="s">
        <v>249</v>
      </c>
      <c r="F76" s="28"/>
      <c r="G76" s="12"/>
      <c r="H76" s="12"/>
      <c r="I76" s="12"/>
      <c r="J76" s="12"/>
      <c r="K76" s="12"/>
      <c r="L76" s="12"/>
      <c r="M76" s="12"/>
      <c r="N76" s="12"/>
      <c r="O76" s="12"/>
      <c r="P76" s="114"/>
      <c r="Q76" s="25">
        <f t="shared" si="1"/>
        <v>0</v>
      </c>
      <c r="R76" s="98">
        <f t="shared" si="2"/>
        <v>920000</v>
      </c>
      <c r="S76" s="82">
        <f t="shared" si="4"/>
        <v>0</v>
      </c>
      <c r="T76" s="13" t="s">
        <v>29</v>
      </c>
      <c r="U76" s="32" t="s">
        <v>142</v>
      </c>
      <c r="V76" s="6" t="s">
        <v>20</v>
      </c>
    </row>
    <row r="77" spans="1:22" s="6" customFormat="1" ht="72" x14ac:dyDescent="0.2">
      <c r="A77" s="13">
        <v>57</v>
      </c>
      <c r="B77" s="24" t="s">
        <v>107</v>
      </c>
      <c r="C77" s="113">
        <f>5556000-9600-1896400</f>
        <v>3650000</v>
      </c>
      <c r="D77" s="51">
        <v>3650000</v>
      </c>
      <c r="E77" s="12" t="s">
        <v>198</v>
      </c>
      <c r="F77" s="28"/>
      <c r="G77" s="12"/>
      <c r="H77" s="12"/>
      <c r="I77" s="12"/>
      <c r="J77" s="12"/>
      <c r="K77" s="12"/>
      <c r="L77" s="12"/>
      <c r="M77" s="12"/>
      <c r="N77" s="12"/>
      <c r="O77" s="12"/>
      <c r="P77" s="114">
        <v>3650000</v>
      </c>
      <c r="Q77" s="25">
        <f t="shared" si="1"/>
        <v>100</v>
      </c>
      <c r="R77" s="98">
        <f t="shared" si="2"/>
        <v>0</v>
      </c>
      <c r="S77" s="82">
        <f t="shared" si="4"/>
        <v>0</v>
      </c>
      <c r="T77" s="13" t="s">
        <v>29</v>
      </c>
      <c r="U77" s="70" t="s">
        <v>166</v>
      </c>
      <c r="V77" s="6" t="s">
        <v>20</v>
      </c>
    </row>
    <row r="78" spans="1:22" s="6" customFormat="1" ht="96" x14ac:dyDescent="0.2">
      <c r="A78" s="13">
        <v>58</v>
      </c>
      <c r="B78" s="50" t="s">
        <v>108</v>
      </c>
      <c r="C78" s="123">
        <f>1859000-109000</f>
        <v>1750000</v>
      </c>
      <c r="D78" s="51">
        <v>1750000</v>
      </c>
      <c r="E78" s="12" t="s">
        <v>199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71">
        <v>1750000</v>
      </c>
      <c r="Q78" s="25">
        <f t="shared" si="1"/>
        <v>100</v>
      </c>
      <c r="R78" s="98">
        <f t="shared" si="2"/>
        <v>0</v>
      </c>
      <c r="S78" s="82">
        <f>C78-D78</f>
        <v>0</v>
      </c>
      <c r="T78" s="13" t="s">
        <v>29</v>
      </c>
      <c r="U78" s="70" t="s">
        <v>166</v>
      </c>
      <c r="V78" s="6" t="s">
        <v>20</v>
      </c>
    </row>
    <row r="79" spans="1:22" s="6" customFormat="1" ht="72" customHeight="1" x14ac:dyDescent="0.2">
      <c r="A79" s="13">
        <v>59</v>
      </c>
      <c r="B79" s="50" t="s">
        <v>109</v>
      </c>
      <c r="C79" s="123">
        <f>5121000-1041000</f>
        <v>4080000</v>
      </c>
      <c r="D79" s="51">
        <v>4028000</v>
      </c>
      <c r="E79" s="12" t="s">
        <v>200</v>
      </c>
      <c r="F79" s="12"/>
      <c r="G79" s="31">
        <v>1224000</v>
      </c>
      <c r="H79" s="12"/>
      <c r="I79" s="31">
        <v>1224000</v>
      </c>
      <c r="J79" s="31">
        <v>1632000</v>
      </c>
      <c r="K79" s="12"/>
      <c r="L79" s="12"/>
      <c r="M79" s="12"/>
      <c r="N79" s="12"/>
      <c r="O79" s="12"/>
      <c r="P79" s="71">
        <v>4028000</v>
      </c>
      <c r="Q79" s="25">
        <f t="shared" si="1"/>
        <v>98.725490196078425</v>
      </c>
      <c r="R79" s="98">
        <f t="shared" si="2"/>
        <v>52000</v>
      </c>
      <c r="S79" s="82">
        <f t="shared" si="4"/>
        <v>52000</v>
      </c>
      <c r="T79" s="13" t="s">
        <v>31</v>
      </c>
      <c r="U79" s="70" t="s">
        <v>166</v>
      </c>
      <c r="V79" s="6" t="s">
        <v>20</v>
      </c>
    </row>
    <row r="80" spans="1:22" s="6" customFormat="1" ht="72" customHeight="1" x14ac:dyDescent="0.2">
      <c r="A80" s="13">
        <v>60</v>
      </c>
      <c r="B80" s="24" t="s">
        <v>110</v>
      </c>
      <c r="C80" s="113">
        <f>7077000-481000</f>
        <v>6596000</v>
      </c>
      <c r="D80" s="51">
        <v>6596000</v>
      </c>
      <c r="E80" s="12" t="s">
        <v>201</v>
      </c>
      <c r="F80" s="28"/>
      <c r="G80" s="12"/>
      <c r="H80" s="12"/>
      <c r="I80" s="12"/>
      <c r="J80" s="12"/>
      <c r="K80" s="12"/>
      <c r="L80" s="12"/>
      <c r="M80" s="12"/>
      <c r="N80" s="12"/>
      <c r="O80" s="12"/>
      <c r="P80" s="71">
        <v>6596000</v>
      </c>
      <c r="Q80" s="25">
        <f t="shared" si="1"/>
        <v>100</v>
      </c>
      <c r="R80" s="98">
        <f t="shared" si="2"/>
        <v>0</v>
      </c>
      <c r="S80" s="82">
        <f t="shared" si="4"/>
        <v>0</v>
      </c>
      <c r="T80" s="13" t="s">
        <v>46</v>
      </c>
      <c r="U80" s="70" t="s">
        <v>166</v>
      </c>
      <c r="V80" s="6" t="s">
        <v>20</v>
      </c>
    </row>
    <row r="81" spans="1:22" s="6" customFormat="1" ht="74.25" customHeight="1" x14ac:dyDescent="0.2">
      <c r="A81" s="13">
        <v>61</v>
      </c>
      <c r="B81" s="24" t="s">
        <v>111</v>
      </c>
      <c r="C81" s="113">
        <f>6758000-1778000</f>
        <v>4980000</v>
      </c>
      <c r="D81" s="51">
        <v>4980000</v>
      </c>
      <c r="E81" s="12" t="s">
        <v>202</v>
      </c>
      <c r="F81" s="28"/>
      <c r="G81" s="12"/>
      <c r="H81" s="12"/>
      <c r="I81" s="12"/>
      <c r="J81" s="12"/>
      <c r="K81" s="12"/>
      <c r="L81" s="12"/>
      <c r="M81" s="12"/>
      <c r="N81" s="12"/>
      <c r="O81" s="12"/>
      <c r="P81" s="71">
        <v>4980000</v>
      </c>
      <c r="Q81" s="25">
        <f t="shared" si="1"/>
        <v>100</v>
      </c>
      <c r="R81" s="98">
        <f t="shared" si="2"/>
        <v>0</v>
      </c>
      <c r="S81" s="82">
        <f t="shared" si="4"/>
        <v>0</v>
      </c>
      <c r="T81" s="13" t="s">
        <v>65</v>
      </c>
      <c r="U81" s="70" t="s">
        <v>166</v>
      </c>
      <c r="V81" s="6" t="s">
        <v>20</v>
      </c>
    </row>
    <row r="82" spans="1:22" s="6" customFormat="1" ht="72" customHeight="1" x14ac:dyDescent="0.2">
      <c r="A82" s="13">
        <v>62</v>
      </c>
      <c r="B82" s="50" t="s">
        <v>112</v>
      </c>
      <c r="C82" s="123">
        <f>8608000-2718000</f>
        <v>5890000</v>
      </c>
      <c r="D82" s="51">
        <v>5890000</v>
      </c>
      <c r="E82" s="12" t="s">
        <v>182</v>
      </c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71">
        <v>5890000</v>
      </c>
      <c r="Q82" s="25">
        <f t="shared" si="1"/>
        <v>100</v>
      </c>
      <c r="R82" s="98">
        <f t="shared" si="2"/>
        <v>0</v>
      </c>
      <c r="S82" s="82">
        <f t="shared" si="4"/>
        <v>0</v>
      </c>
      <c r="T82" s="13" t="s">
        <v>24</v>
      </c>
      <c r="U82" s="70" t="s">
        <v>166</v>
      </c>
      <c r="V82" s="6" t="s">
        <v>20</v>
      </c>
    </row>
    <row r="83" spans="1:22" s="6" customFormat="1" ht="74.25" customHeight="1" x14ac:dyDescent="0.2">
      <c r="A83" s="13">
        <v>63</v>
      </c>
      <c r="B83" s="50" t="s">
        <v>113</v>
      </c>
      <c r="C83" s="123">
        <f>3466000-916000</f>
        <v>2550000</v>
      </c>
      <c r="D83" s="51">
        <v>2550000</v>
      </c>
      <c r="E83" s="12" t="s">
        <v>203</v>
      </c>
      <c r="F83" s="12"/>
      <c r="G83" s="12"/>
      <c r="H83" s="39">
        <f>D83</f>
        <v>2550000</v>
      </c>
      <c r="I83" s="12"/>
      <c r="J83" s="12"/>
      <c r="K83" s="12"/>
      <c r="L83" s="12"/>
      <c r="M83" s="12"/>
      <c r="N83" s="12"/>
      <c r="O83" s="12"/>
      <c r="P83" s="71">
        <v>2550000</v>
      </c>
      <c r="Q83" s="25">
        <f t="shared" si="1"/>
        <v>100</v>
      </c>
      <c r="R83" s="98">
        <f t="shared" si="2"/>
        <v>0</v>
      </c>
      <c r="S83" s="82">
        <f t="shared" si="4"/>
        <v>0</v>
      </c>
      <c r="T83" s="13" t="s">
        <v>31</v>
      </c>
      <c r="U83" s="70" t="s">
        <v>166</v>
      </c>
      <c r="V83" s="6" t="s">
        <v>20</v>
      </c>
    </row>
    <row r="84" spans="1:22" s="6" customFormat="1" ht="72" customHeight="1" x14ac:dyDescent="0.2">
      <c r="A84" s="13">
        <v>64</v>
      </c>
      <c r="B84" s="50" t="s">
        <v>114</v>
      </c>
      <c r="C84" s="123">
        <v>7419000</v>
      </c>
      <c r="D84" s="51">
        <v>7419000</v>
      </c>
      <c r="E84" s="12" t="s">
        <v>189</v>
      </c>
      <c r="F84" s="51"/>
      <c r="G84" s="51"/>
      <c r="H84" s="31">
        <f>D84</f>
        <v>7419000</v>
      </c>
      <c r="I84" s="51"/>
      <c r="J84" s="51"/>
      <c r="K84" s="51"/>
      <c r="L84" s="51"/>
      <c r="M84" s="51"/>
      <c r="N84" s="51"/>
      <c r="O84" s="51"/>
      <c r="P84" s="71">
        <v>7419000</v>
      </c>
      <c r="Q84" s="25">
        <f t="shared" si="1"/>
        <v>100</v>
      </c>
      <c r="R84" s="98">
        <f t="shared" si="2"/>
        <v>0</v>
      </c>
      <c r="S84" s="82">
        <f t="shared" si="4"/>
        <v>0</v>
      </c>
      <c r="T84" s="13" t="s">
        <v>89</v>
      </c>
      <c r="U84" s="70" t="s">
        <v>166</v>
      </c>
      <c r="V84" s="6" t="s">
        <v>20</v>
      </c>
    </row>
    <row r="85" spans="1:22" s="6" customFormat="1" ht="50.25" customHeight="1" x14ac:dyDescent="0.2">
      <c r="A85" s="13">
        <v>65</v>
      </c>
      <c r="B85" s="50" t="s">
        <v>115</v>
      </c>
      <c r="C85" s="123">
        <f>2110000-310000</f>
        <v>1800000</v>
      </c>
      <c r="D85" s="51">
        <v>1800000</v>
      </c>
      <c r="E85" s="12" t="s">
        <v>250</v>
      </c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14"/>
      <c r="Q85" s="25">
        <f t="shared" si="1"/>
        <v>0</v>
      </c>
      <c r="R85" s="98">
        <f t="shared" si="2"/>
        <v>1800000</v>
      </c>
      <c r="S85" s="82">
        <f t="shared" si="4"/>
        <v>0</v>
      </c>
      <c r="T85" s="13" t="s">
        <v>29</v>
      </c>
      <c r="U85" s="32" t="s">
        <v>142</v>
      </c>
      <c r="V85" s="6" t="s">
        <v>20</v>
      </c>
    </row>
    <row r="86" spans="1:22" s="6" customFormat="1" ht="72" x14ac:dyDescent="0.2">
      <c r="A86" s="13">
        <v>66</v>
      </c>
      <c r="B86" s="50" t="s">
        <v>116</v>
      </c>
      <c r="C86" s="123">
        <v>7290000</v>
      </c>
      <c r="D86" s="51">
        <v>7270000</v>
      </c>
      <c r="E86" s="12" t="s">
        <v>270</v>
      </c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14"/>
      <c r="Q86" s="25">
        <f t="shared" si="1"/>
        <v>0</v>
      </c>
      <c r="R86" s="98">
        <f t="shared" si="2"/>
        <v>7290000</v>
      </c>
      <c r="S86" s="115">
        <f t="shared" si="4"/>
        <v>20000</v>
      </c>
      <c r="T86" s="13" t="s">
        <v>29</v>
      </c>
      <c r="U86" s="32" t="s">
        <v>142</v>
      </c>
      <c r="V86" s="6" t="s">
        <v>20</v>
      </c>
    </row>
    <row r="87" spans="1:22" s="6" customFormat="1" ht="72" x14ac:dyDescent="0.2">
      <c r="A87" s="13">
        <v>67</v>
      </c>
      <c r="B87" s="50" t="s">
        <v>117</v>
      </c>
      <c r="C87" s="123">
        <f>6400000-1651000</f>
        <v>4749000</v>
      </c>
      <c r="D87" s="51">
        <v>4749000</v>
      </c>
      <c r="E87" s="12" t="s">
        <v>259</v>
      </c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14"/>
      <c r="Q87" s="25">
        <f t="shared" si="1"/>
        <v>0</v>
      </c>
      <c r="R87" s="98">
        <f t="shared" si="2"/>
        <v>4749000</v>
      </c>
      <c r="S87" s="115">
        <f t="shared" si="4"/>
        <v>0</v>
      </c>
      <c r="T87" s="13" t="s">
        <v>29</v>
      </c>
      <c r="U87" s="32" t="s">
        <v>142</v>
      </c>
      <c r="V87" s="6" t="s">
        <v>20</v>
      </c>
    </row>
    <row r="88" spans="1:22" s="6" customFormat="1" ht="48" x14ac:dyDescent="0.2">
      <c r="A88" s="13">
        <v>68</v>
      </c>
      <c r="B88" s="50" t="s">
        <v>118</v>
      </c>
      <c r="C88" s="123">
        <f>1899000-503032</f>
        <v>1395968</v>
      </c>
      <c r="D88" s="51">
        <v>1395968</v>
      </c>
      <c r="E88" s="12" t="s">
        <v>204</v>
      </c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71">
        <v>1395968</v>
      </c>
      <c r="Q88" s="25">
        <f t="shared" si="1"/>
        <v>100</v>
      </c>
      <c r="R88" s="98">
        <f t="shared" si="2"/>
        <v>0</v>
      </c>
      <c r="S88" s="82">
        <f t="shared" si="4"/>
        <v>0</v>
      </c>
      <c r="T88" s="13" t="s">
        <v>29</v>
      </c>
      <c r="U88" s="70" t="s">
        <v>166</v>
      </c>
      <c r="V88" s="6" t="s">
        <v>20</v>
      </c>
    </row>
    <row r="89" spans="1:22" s="6" customFormat="1" ht="96" x14ac:dyDescent="0.2">
      <c r="A89" s="13">
        <v>69</v>
      </c>
      <c r="B89" s="50" t="s">
        <v>119</v>
      </c>
      <c r="C89" s="123">
        <v>3563000</v>
      </c>
      <c r="D89" s="51">
        <v>3554900</v>
      </c>
      <c r="E89" s="12" t="s">
        <v>205</v>
      </c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71">
        <v>3554900</v>
      </c>
      <c r="Q89" s="25">
        <f t="shared" si="1"/>
        <v>99.772663485826556</v>
      </c>
      <c r="R89" s="98">
        <f t="shared" si="2"/>
        <v>8100</v>
      </c>
      <c r="S89" s="82">
        <f t="shared" si="4"/>
        <v>8100</v>
      </c>
      <c r="T89" s="13" t="s">
        <v>29</v>
      </c>
      <c r="U89" s="70" t="s">
        <v>166</v>
      </c>
      <c r="V89" s="6" t="s">
        <v>20</v>
      </c>
    </row>
    <row r="90" spans="1:22" s="6" customFormat="1" ht="99.75" customHeight="1" x14ac:dyDescent="0.2">
      <c r="A90" s="13">
        <v>70</v>
      </c>
      <c r="B90" s="24" t="s">
        <v>120</v>
      </c>
      <c r="C90" s="113">
        <v>3513000</v>
      </c>
      <c r="D90" s="51">
        <v>3442700</v>
      </c>
      <c r="E90" s="12" t="s">
        <v>234</v>
      </c>
      <c r="F90" s="28"/>
      <c r="G90" s="12"/>
      <c r="H90" s="12"/>
      <c r="I90" s="12"/>
      <c r="J90" s="12"/>
      <c r="K90" s="12"/>
      <c r="L90" s="12"/>
      <c r="M90" s="12"/>
      <c r="N90" s="12"/>
      <c r="O90" s="12"/>
      <c r="P90" s="71">
        <v>3442700</v>
      </c>
      <c r="Q90" s="25">
        <f t="shared" si="1"/>
        <v>97.99886137204669</v>
      </c>
      <c r="R90" s="98">
        <f t="shared" si="2"/>
        <v>70300</v>
      </c>
      <c r="S90" s="82">
        <f t="shared" si="4"/>
        <v>70300</v>
      </c>
      <c r="T90" s="13" t="s">
        <v>61</v>
      </c>
      <c r="U90" s="70" t="s">
        <v>166</v>
      </c>
      <c r="V90" s="6" t="s">
        <v>20</v>
      </c>
    </row>
    <row r="91" spans="1:22" s="6" customFormat="1" ht="25.5" customHeight="1" x14ac:dyDescent="0.2">
      <c r="A91" s="19"/>
      <c r="B91" s="20" t="s">
        <v>256</v>
      </c>
      <c r="C91" s="119"/>
      <c r="D91" s="33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120"/>
      <c r="Q91" s="29"/>
      <c r="R91" s="121"/>
      <c r="S91" s="122"/>
      <c r="T91" s="19"/>
      <c r="U91" s="27"/>
    </row>
    <row r="92" spans="1:22" s="6" customFormat="1" ht="99" customHeight="1" x14ac:dyDescent="0.2">
      <c r="A92" s="13">
        <v>71</v>
      </c>
      <c r="B92" s="50" t="s">
        <v>260</v>
      </c>
      <c r="C92" s="123">
        <v>6610000</v>
      </c>
      <c r="D92" s="51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71"/>
      <c r="Q92" s="25">
        <f t="shared" si="1"/>
        <v>0</v>
      </c>
      <c r="R92" s="98">
        <f t="shared" ref="R92:R97" si="5">C92-P92</f>
        <v>6610000</v>
      </c>
      <c r="S92" s="115"/>
      <c r="T92" s="13" t="s">
        <v>24</v>
      </c>
      <c r="U92" s="32" t="s">
        <v>271</v>
      </c>
    </row>
    <row r="93" spans="1:22" s="6" customFormat="1" ht="46.5" customHeight="1" x14ac:dyDescent="0.2">
      <c r="A93" s="13">
        <v>72</v>
      </c>
      <c r="B93" s="50" t="s">
        <v>262</v>
      </c>
      <c r="C93" s="123">
        <v>9800000</v>
      </c>
      <c r="D93" s="5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71"/>
      <c r="Q93" s="25">
        <f t="shared" si="1"/>
        <v>0</v>
      </c>
      <c r="R93" s="98">
        <f t="shared" si="5"/>
        <v>9800000</v>
      </c>
      <c r="S93" s="115"/>
      <c r="T93" s="13" t="s">
        <v>65</v>
      </c>
      <c r="U93" s="32" t="s">
        <v>73</v>
      </c>
    </row>
    <row r="94" spans="1:22" s="6" customFormat="1" ht="54.75" customHeight="1" x14ac:dyDescent="0.2">
      <c r="A94" s="13">
        <v>73</v>
      </c>
      <c r="B94" s="50" t="s">
        <v>263</v>
      </c>
      <c r="C94" s="123">
        <v>5631000</v>
      </c>
      <c r="D94" s="51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71"/>
      <c r="Q94" s="25">
        <f t="shared" si="1"/>
        <v>0</v>
      </c>
      <c r="R94" s="98">
        <f t="shared" si="5"/>
        <v>5631000</v>
      </c>
      <c r="S94" s="115"/>
      <c r="T94" s="13" t="s">
        <v>89</v>
      </c>
      <c r="U94" s="32" t="s">
        <v>271</v>
      </c>
    </row>
    <row r="95" spans="1:22" s="6" customFormat="1" ht="67.5" customHeight="1" x14ac:dyDescent="0.2">
      <c r="A95" s="13">
        <v>74</v>
      </c>
      <c r="B95" s="50" t="s">
        <v>264</v>
      </c>
      <c r="C95" s="123">
        <v>494700</v>
      </c>
      <c r="D95" s="51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71"/>
      <c r="Q95" s="25">
        <f t="shared" si="1"/>
        <v>0</v>
      </c>
      <c r="R95" s="98">
        <f t="shared" si="5"/>
        <v>494700</v>
      </c>
      <c r="S95" s="115"/>
      <c r="T95" s="13" t="s">
        <v>79</v>
      </c>
      <c r="U95" s="32" t="s">
        <v>271</v>
      </c>
    </row>
    <row r="96" spans="1:22" s="6" customFormat="1" ht="81.75" customHeight="1" x14ac:dyDescent="0.2">
      <c r="A96" s="13">
        <v>75</v>
      </c>
      <c r="B96" s="50" t="s">
        <v>265</v>
      </c>
      <c r="C96" s="123">
        <v>496000</v>
      </c>
      <c r="D96" s="51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71"/>
      <c r="Q96" s="25">
        <f t="shared" si="1"/>
        <v>0</v>
      </c>
      <c r="R96" s="98">
        <f t="shared" si="5"/>
        <v>496000</v>
      </c>
      <c r="S96" s="115"/>
      <c r="T96" s="13" t="s">
        <v>79</v>
      </c>
      <c r="U96" s="32" t="s">
        <v>271</v>
      </c>
    </row>
    <row r="97" spans="1:22" s="6" customFormat="1" ht="77.25" customHeight="1" x14ac:dyDescent="0.2">
      <c r="A97" s="13">
        <v>76</v>
      </c>
      <c r="B97" s="50" t="s">
        <v>266</v>
      </c>
      <c r="C97" s="123">
        <v>494700</v>
      </c>
      <c r="D97" s="51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71"/>
      <c r="Q97" s="25">
        <f t="shared" si="1"/>
        <v>0</v>
      </c>
      <c r="R97" s="98">
        <f t="shared" si="5"/>
        <v>494700</v>
      </c>
      <c r="S97" s="115"/>
      <c r="T97" s="13" t="s">
        <v>79</v>
      </c>
      <c r="U97" s="32" t="s">
        <v>271</v>
      </c>
    </row>
    <row r="98" spans="1:22" s="6" customFormat="1" ht="24" customHeight="1" x14ac:dyDescent="0.2">
      <c r="A98" s="14"/>
      <c r="B98" s="15" t="s">
        <v>121</v>
      </c>
      <c r="C98" s="84"/>
      <c r="D98" s="84"/>
      <c r="E98" s="16"/>
      <c r="F98" s="21"/>
      <c r="G98" s="16"/>
      <c r="H98" s="16"/>
      <c r="I98" s="16"/>
      <c r="J98" s="16"/>
      <c r="K98" s="16"/>
      <c r="L98" s="16"/>
      <c r="M98" s="16"/>
      <c r="N98" s="16"/>
      <c r="O98" s="16"/>
      <c r="P98" s="116"/>
      <c r="Q98" s="16"/>
      <c r="R98" s="117"/>
      <c r="S98" s="118"/>
      <c r="T98" s="17"/>
      <c r="U98" s="18"/>
      <c r="V98" s="6" t="s">
        <v>15</v>
      </c>
    </row>
    <row r="99" spans="1:22" s="6" customFormat="1" ht="48" customHeight="1" x14ac:dyDescent="0.2">
      <c r="A99" s="19"/>
      <c r="B99" s="20" t="s">
        <v>122</v>
      </c>
      <c r="C99" s="80"/>
      <c r="D99" s="80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3"/>
    </row>
    <row r="100" spans="1:22" s="6" customFormat="1" ht="48" customHeight="1" x14ac:dyDescent="0.2">
      <c r="A100" s="9">
        <v>77</v>
      </c>
      <c r="B100" s="24" t="s">
        <v>123</v>
      </c>
      <c r="C100" s="113">
        <f>68400-1</f>
        <v>68399</v>
      </c>
      <c r="D100" s="51"/>
      <c r="E100" s="12"/>
      <c r="F100" s="28"/>
      <c r="G100" s="12"/>
      <c r="H100" s="12"/>
      <c r="I100" s="12"/>
      <c r="J100" s="12"/>
      <c r="K100" s="12"/>
      <c r="L100" s="12"/>
      <c r="M100" s="12"/>
      <c r="N100" s="12"/>
      <c r="O100" s="12"/>
      <c r="P100" s="71">
        <v>68340</v>
      </c>
      <c r="Q100" s="25">
        <f t="shared" ref="Q100:Q105" si="6">P100*100/C100</f>
        <v>99.913741428968265</v>
      </c>
      <c r="R100" s="98">
        <f t="shared" ref="R100:R105" si="7">C100-P100</f>
        <v>59</v>
      </c>
      <c r="S100" s="128">
        <v>59</v>
      </c>
      <c r="T100" s="13" t="s">
        <v>124</v>
      </c>
      <c r="U100" s="70" t="s">
        <v>166</v>
      </c>
      <c r="V100" s="6" t="s">
        <v>20</v>
      </c>
    </row>
    <row r="101" spans="1:22" s="6" customFormat="1" ht="48" customHeight="1" x14ac:dyDescent="0.2">
      <c r="A101" s="9">
        <v>78</v>
      </c>
      <c r="B101" s="24" t="s">
        <v>125</v>
      </c>
      <c r="C101" s="113">
        <v>84200</v>
      </c>
      <c r="D101" s="51"/>
      <c r="E101" s="12"/>
      <c r="F101" s="28"/>
      <c r="G101" s="12"/>
      <c r="H101" s="12"/>
      <c r="I101" s="12"/>
      <c r="J101" s="12"/>
      <c r="K101" s="12"/>
      <c r="L101" s="12"/>
      <c r="M101" s="12"/>
      <c r="N101" s="12"/>
      <c r="O101" s="12"/>
      <c r="P101" s="71">
        <v>84200</v>
      </c>
      <c r="Q101" s="25">
        <f t="shared" si="6"/>
        <v>100</v>
      </c>
      <c r="R101" s="98">
        <f t="shared" si="7"/>
        <v>0</v>
      </c>
      <c r="S101" s="128"/>
      <c r="T101" s="13" t="s">
        <v>126</v>
      </c>
      <c r="U101" s="70" t="s">
        <v>166</v>
      </c>
      <c r="V101" s="6" t="s">
        <v>20</v>
      </c>
    </row>
    <row r="102" spans="1:22" s="6" customFormat="1" ht="48" customHeight="1" x14ac:dyDescent="0.2">
      <c r="A102" s="9">
        <v>79</v>
      </c>
      <c r="B102" s="24" t="s">
        <v>127</v>
      </c>
      <c r="C102" s="113">
        <v>1742100</v>
      </c>
      <c r="D102" s="51"/>
      <c r="E102" s="12"/>
      <c r="F102" s="28"/>
      <c r="G102" s="12"/>
      <c r="H102" s="12"/>
      <c r="I102" s="12"/>
      <c r="J102" s="12"/>
      <c r="K102" s="12"/>
      <c r="L102" s="12"/>
      <c r="M102" s="12"/>
      <c r="N102" s="12"/>
      <c r="O102" s="12"/>
      <c r="P102" s="71">
        <v>160510</v>
      </c>
      <c r="Q102" s="25">
        <f t="shared" si="6"/>
        <v>9.2135927903105443</v>
      </c>
      <c r="R102" s="98">
        <f t="shared" si="7"/>
        <v>1581590</v>
      </c>
      <c r="S102" s="115"/>
      <c r="T102" s="13" t="s">
        <v>126</v>
      </c>
      <c r="U102" s="11" t="s">
        <v>19</v>
      </c>
      <c r="V102" s="6" t="s">
        <v>20</v>
      </c>
    </row>
    <row r="103" spans="1:22" s="6" customFormat="1" ht="48" customHeight="1" x14ac:dyDescent="0.2">
      <c r="A103" s="9">
        <v>80</v>
      </c>
      <c r="B103" s="24" t="s">
        <v>128</v>
      </c>
      <c r="C103" s="113">
        <v>118000</v>
      </c>
      <c r="D103" s="51"/>
      <c r="E103" s="12"/>
      <c r="F103" s="28"/>
      <c r="G103" s="12"/>
      <c r="H103" s="12"/>
      <c r="I103" s="12"/>
      <c r="J103" s="12"/>
      <c r="K103" s="12"/>
      <c r="L103" s="12"/>
      <c r="M103" s="12"/>
      <c r="N103" s="12"/>
      <c r="O103" s="12"/>
      <c r="P103" s="114">
        <v>96917</v>
      </c>
      <c r="Q103" s="25">
        <f t="shared" si="6"/>
        <v>82.133050847457625</v>
      </c>
      <c r="R103" s="98">
        <f t="shared" si="7"/>
        <v>21083</v>
      </c>
      <c r="S103" s="115"/>
      <c r="T103" s="13" t="s">
        <v>126</v>
      </c>
      <c r="U103" s="70" t="s">
        <v>166</v>
      </c>
      <c r="V103" s="6" t="s">
        <v>20</v>
      </c>
    </row>
    <row r="104" spans="1:22" s="6" customFormat="1" ht="48" customHeight="1" x14ac:dyDescent="0.2">
      <c r="A104" s="9">
        <v>81</v>
      </c>
      <c r="B104" s="24" t="s">
        <v>129</v>
      </c>
      <c r="C104" s="113">
        <v>281500</v>
      </c>
      <c r="D104" s="51"/>
      <c r="E104" s="12"/>
      <c r="F104" s="28"/>
      <c r="G104" s="12"/>
      <c r="H104" s="12"/>
      <c r="I104" s="12"/>
      <c r="J104" s="12"/>
      <c r="K104" s="12"/>
      <c r="L104" s="12"/>
      <c r="M104" s="12"/>
      <c r="N104" s="12"/>
      <c r="O104" s="12"/>
      <c r="P104" s="114">
        <v>30000</v>
      </c>
      <c r="Q104" s="25">
        <f t="shared" si="6"/>
        <v>10.657193605683837</v>
      </c>
      <c r="R104" s="98">
        <f t="shared" si="7"/>
        <v>251500</v>
      </c>
      <c r="S104" s="115"/>
      <c r="T104" s="13" t="s">
        <v>126</v>
      </c>
      <c r="U104" s="11" t="s">
        <v>19</v>
      </c>
      <c r="V104" s="6" t="s">
        <v>20</v>
      </c>
    </row>
    <row r="105" spans="1:22" s="6" customFormat="1" ht="48" customHeight="1" x14ac:dyDescent="0.2">
      <c r="A105" s="9">
        <v>82</v>
      </c>
      <c r="B105" s="24" t="s">
        <v>130</v>
      </c>
      <c r="C105" s="113">
        <v>12342200</v>
      </c>
      <c r="D105" s="51"/>
      <c r="E105" s="12"/>
      <c r="F105" s="28"/>
      <c r="G105" s="12"/>
      <c r="H105" s="12"/>
      <c r="I105" s="12"/>
      <c r="J105" s="12"/>
      <c r="K105" s="12"/>
      <c r="L105" s="12"/>
      <c r="M105" s="12"/>
      <c r="N105" s="12"/>
      <c r="O105" s="12"/>
      <c r="P105" s="71">
        <v>2058872</v>
      </c>
      <c r="Q105" s="25">
        <f t="shared" si="6"/>
        <v>16.681564064753449</v>
      </c>
      <c r="R105" s="98">
        <f t="shared" si="7"/>
        <v>10283328</v>
      </c>
      <c r="S105" s="115"/>
      <c r="T105" s="13" t="s">
        <v>126</v>
      </c>
      <c r="U105" s="11" t="s">
        <v>19</v>
      </c>
      <c r="V105" s="6" t="s">
        <v>20</v>
      </c>
    </row>
    <row r="106" spans="1:22" s="6" customFormat="1" ht="24" customHeight="1" x14ac:dyDescent="0.2">
      <c r="A106" s="14"/>
      <c r="B106" s="15" t="s">
        <v>131</v>
      </c>
      <c r="C106" s="84"/>
      <c r="D106" s="84"/>
      <c r="E106" s="16"/>
      <c r="F106" s="21"/>
      <c r="G106" s="16"/>
      <c r="H106" s="16"/>
      <c r="I106" s="16"/>
      <c r="J106" s="16"/>
      <c r="K106" s="16"/>
      <c r="L106" s="16"/>
      <c r="M106" s="16"/>
      <c r="N106" s="16"/>
      <c r="O106" s="16"/>
      <c r="P106" s="116"/>
      <c r="Q106" s="16"/>
      <c r="R106" s="117"/>
      <c r="S106" s="118"/>
      <c r="T106" s="17"/>
      <c r="U106" s="18"/>
      <c r="V106" s="6" t="s">
        <v>15</v>
      </c>
    </row>
    <row r="107" spans="1:22" s="6" customFormat="1" ht="48" customHeight="1" x14ac:dyDescent="0.2">
      <c r="A107" s="19"/>
      <c r="B107" s="20" t="s">
        <v>132</v>
      </c>
      <c r="C107" s="80"/>
      <c r="D107" s="80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1:22" s="6" customFormat="1" ht="49.5" customHeight="1" x14ac:dyDescent="0.2">
      <c r="A108" s="9">
        <v>83</v>
      </c>
      <c r="B108" s="24" t="s">
        <v>133</v>
      </c>
      <c r="C108" s="113">
        <v>2936600</v>
      </c>
      <c r="D108" s="51">
        <v>2930000</v>
      </c>
      <c r="E108" s="12" t="s">
        <v>206</v>
      </c>
      <c r="F108" s="28"/>
      <c r="G108" s="12"/>
      <c r="H108" s="12"/>
      <c r="I108" s="12"/>
      <c r="J108" s="12"/>
      <c r="K108" s="12"/>
      <c r="L108" s="12"/>
      <c r="M108" s="12"/>
      <c r="N108" s="12"/>
      <c r="O108" s="12"/>
      <c r="P108" s="71">
        <v>2930000</v>
      </c>
      <c r="Q108" s="25">
        <f t="shared" ref="Q108:Q113" si="8">P108*100/C108</f>
        <v>99.775250289450383</v>
      </c>
      <c r="R108" s="98">
        <f t="shared" ref="R108:R113" si="9">C108-P108</f>
        <v>6600</v>
      </c>
      <c r="S108" s="82">
        <f>C108-D108</f>
        <v>6600</v>
      </c>
      <c r="T108" s="13" t="s">
        <v>134</v>
      </c>
      <c r="U108" s="70" t="s">
        <v>166</v>
      </c>
      <c r="V108" s="6" t="s">
        <v>20</v>
      </c>
    </row>
    <row r="109" spans="1:22" s="6" customFormat="1" ht="49.5" customHeight="1" x14ac:dyDescent="0.2">
      <c r="A109" s="9">
        <v>84</v>
      </c>
      <c r="B109" s="24" t="s">
        <v>136</v>
      </c>
      <c r="C109" s="113">
        <v>3000000</v>
      </c>
      <c r="D109" s="51">
        <v>2980000</v>
      </c>
      <c r="E109" s="12" t="s">
        <v>207</v>
      </c>
      <c r="F109" s="28"/>
      <c r="G109" s="12"/>
      <c r="H109" s="12"/>
      <c r="I109" s="12"/>
      <c r="J109" s="12"/>
      <c r="K109" s="12"/>
      <c r="L109" s="12"/>
      <c r="M109" s="12"/>
      <c r="N109" s="12"/>
      <c r="O109" s="12"/>
      <c r="P109" s="71">
        <v>2980000</v>
      </c>
      <c r="Q109" s="25">
        <f t="shared" si="8"/>
        <v>99.333333333333329</v>
      </c>
      <c r="R109" s="98">
        <f t="shared" si="9"/>
        <v>20000</v>
      </c>
      <c r="S109" s="82">
        <f>C109-D109</f>
        <v>20000</v>
      </c>
      <c r="T109" s="13" t="s">
        <v>134</v>
      </c>
      <c r="U109" s="70" t="s">
        <v>166</v>
      </c>
      <c r="V109" s="6" t="s">
        <v>20</v>
      </c>
    </row>
    <row r="110" spans="1:22" s="6" customFormat="1" ht="49.5" customHeight="1" x14ac:dyDescent="0.2">
      <c r="A110" s="9">
        <v>85</v>
      </c>
      <c r="B110" s="24" t="s">
        <v>137</v>
      </c>
      <c r="C110" s="113">
        <v>2999200</v>
      </c>
      <c r="D110" s="51">
        <v>2934000</v>
      </c>
      <c r="E110" s="12" t="s">
        <v>235</v>
      </c>
      <c r="F110" s="28"/>
      <c r="G110" s="12"/>
      <c r="H110" s="12"/>
      <c r="I110" s="12"/>
      <c r="J110" s="12"/>
      <c r="K110" s="12"/>
      <c r="L110" s="12"/>
      <c r="M110" s="12"/>
      <c r="N110" s="12"/>
      <c r="O110" s="12"/>
      <c r="P110" s="71">
        <v>2934000</v>
      </c>
      <c r="Q110" s="25">
        <f t="shared" si="8"/>
        <v>97.826086956521735</v>
      </c>
      <c r="R110" s="98">
        <f t="shared" si="9"/>
        <v>65200</v>
      </c>
      <c r="S110" s="82">
        <f>C110-D110</f>
        <v>65200</v>
      </c>
      <c r="T110" s="13" t="s">
        <v>134</v>
      </c>
      <c r="U110" s="70" t="s">
        <v>166</v>
      </c>
      <c r="V110" s="6" t="s">
        <v>20</v>
      </c>
    </row>
    <row r="111" spans="1:22" s="6" customFormat="1" ht="49.5" customHeight="1" x14ac:dyDescent="0.2">
      <c r="A111" s="9">
        <v>86</v>
      </c>
      <c r="B111" s="24" t="s">
        <v>138</v>
      </c>
      <c r="C111" s="113">
        <v>1000000</v>
      </c>
      <c r="D111" s="51">
        <v>984400</v>
      </c>
      <c r="E111" s="12" t="s">
        <v>208</v>
      </c>
      <c r="F111" s="28"/>
      <c r="G111" s="12"/>
      <c r="H111" s="39">
        <f>D111</f>
        <v>984400</v>
      </c>
      <c r="I111" s="12"/>
      <c r="J111" s="12"/>
      <c r="K111" s="12"/>
      <c r="L111" s="12"/>
      <c r="M111" s="12"/>
      <c r="N111" s="12"/>
      <c r="O111" s="12"/>
      <c r="P111" s="71">
        <v>984400</v>
      </c>
      <c r="Q111" s="25">
        <f t="shared" si="8"/>
        <v>98.44</v>
      </c>
      <c r="R111" s="98">
        <f t="shared" si="9"/>
        <v>15600</v>
      </c>
      <c r="S111" s="82">
        <f>C111-D111</f>
        <v>15600</v>
      </c>
      <c r="T111" s="13" t="s">
        <v>134</v>
      </c>
      <c r="U111" s="70" t="s">
        <v>166</v>
      </c>
      <c r="V111" s="6" t="s">
        <v>20</v>
      </c>
    </row>
    <row r="112" spans="1:22" s="6" customFormat="1" ht="49.5" customHeight="1" x14ac:dyDescent="0.2">
      <c r="A112" s="9">
        <v>87</v>
      </c>
      <c r="B112" s="50" t="s">
        <v>140</v>
      </c>
      <c r="C112" s="123">
        <v>3000000</v>
      </c>
      <c r="D112" s="51">
        <v>2888000</v>
      </c>
      <c r="E112" s="12" t="s">
        <v>141</v>
      </c>
      <c r="F112" s="39">
        <f>D112</f>
        <v>2888000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71">
        <v>2888000</v>
      </c>
      <c r="Q112" s="25">
        <f t="shared" si="8"/>
        <v>96.266666666666666</v>
      </c>
      <c r="R112" s="98">
        <f t="shared" si="9"/>
        <v>112000</v>
      </c>
      <c r="S112" s="82">
        <f>C112-D112</f>
        <v>112000</v>
      </c>
      <c r="T112" s="13" t="s">
        <v>134</v>
      </c>
      <c r="U112" s="70" t="s">
        <v>166</v>
      </c>
      <c r="V112" s="6" t="s">
        <v>20</v>
      </c>
    </row>
    <row r="113" spans="1:22" s="6" customFormat="1" ht="46.5" customHeight="1" x14ac:dyDescent="0.2">
      <c r="A113" s="9">
        <v>88</v>
      </c>
      <c r="B113" s="24" t="s">
        <v>143</v>
      </c>
      <c r="C113" s="113">
        <v>4000000</v>
      </c>
      <c r="D113" s="51">
        <v>3950000</v>
      </c>
      <c r="E113" s="12" t="s">
        <v>272</v>
      </c>
      <c r="F113" s="28"/>
      <c r="G113" s="12"/>
      <c r="H113" s="12"/>
      <c r="I113" s="12"/>
      <c r="J113" s="12"/>
      <c r="K113" s="12"/>
      <c r="L113" s="12"/>
      <c r="M113" s="12"/>
      <c r="N113" s="12"/>
      <c r="O113" s="12"/>
      <c r="P113" s="114"/>
      <c r="Q113" s="25">
        <f t="shared" si="8"/>
        <v>0</v>
      </c>
      <c r="R113" s="98">
        <f t="shared" si="9"/>
        <v>4000000</v>
      </c>
      <c r="S113" s="115">
        <v>50000</v>
      </c>
      <c r="T113" s="13" t="s">
        <v>134</v>
      </c>
      <c r="U113" s="32" t="s">
        <v>142</v>
      </c>
      <c r="V113" s="6" t="s">
        <v>20</v>
      </c>
    </row>
    <row r="114" spans="1:22" s="6" customFormat="1" ht="24" customHeight="1" x14ac:dyDescent="0.2">
      <c r="A114" s="9"/>
      <c r="B114" s="7" t="s">
        <v>273</v>
      </c>
      <c r="C114" s="86">
        <f>SUM(C7:C113)</f>
        <v>426317200</v>
      </c>
      <c r="D114" s="86">
        <f>SUM(D7:D113)</f>
        <v>336231328.80999994</v>
      </c>
      <c r="E114" s="40">
        <f>SUM(E7:E113)</f>
        <v>5190200</v>
      </c>
      <c r="F114" s="23"/>
      <c r="G114" s="40"/>
      <c r="H114" s="40"/>
      <c r="I114" s="40"/>
      <c r="J114" s="40"/>
      <c r="K114" s="40"/>
      <c r="L114" s="40"/>
      <c r="M114" s="40"/>
      <c r="N114" s="40"/>
      <c r="O114" s="40"/>
      <c r="P114" s="130">
        <f>SUM(P7:P113)</f>
        <v>238304678.42000002</v>
      </c>
      <c r="Q114" s="41">
        <f>P114*100/C114</f>
        <v>55.898443323422093</v>
      </c>
      <c r="R114" s="41">
        <f>SUM(R7:R113)</f>
        <v>188012521.57999998</v>
      </c>
      <c r="S114" s="131">
        <f>SUM(S7:S113)</f>
        <v>5162431.1900000004</v>
      </c>
      <c r="T114" s="13"/>
      <c r="U114" s="10"/>
    </row>
    <row r="115" spans="1:22" x14ac:dyDescent="0.2">
      <c r="P115" s="89"/>
    </row>
    <row r="116" spans="1:22" x14ac:dyDescent="0.3">
      <c r="R116" s="87"/>
    </row>
    <row r="117" spans="1:22" x14ac:dyDescent="0.2">
      <c r="R117" s="133"/>
    </row>
    <row r="118" spans="1:22" x14ac:dyDescent="0.2">
      <c r="R118" s="133"/>
    </row>
    <row r="119" spans="1:22" x14ac:dyDescent="0.2">
      <c r="R119" s="133"/>
    </row>
    <row r="120" spans="1:22" x14ac:dyDescent="0.2">
      <c r="R120" s="133"/>
    </row>
    <row r="121" spans="1:22" x14ac:dyDescent="0.2">
      <c r="R121" s="133"/>
    </row>
    <row r="122" spans="1:22" x14ac:dyDescent="0.2">
      <c r="R122" s="133"/>
    </row>
    <row r="123" spans="1:22" x14ac:dyDescent="0.2">
      <c r="R123" s="133"/>
    </row>
    <row r="124" spans="1:22" x14ac:dyDescent="0.2">
      <c r="R124" s="133"/>
    </row>
    <row r="125" spans="1:22" x14ac:dyDescent="0.2">
      <c r="R125" s="133"/>
    </row>
    <row r="126" spans="1:22" x14ac:dyDescent="0.2">
      <c r="R126" s="133"/>
    </row>
    <row r="127" spans="1:22" x14ac:dyDescent="0.2">
      <c r="R127" s="133"/>
    </row>
    <row r="128" spans="1:22" x14ac:dyDescent="0.2">
      <c r="R128" s="133"/>
    </row>
    <row r="129" spans="2:18" x14ac:dyDescent="0.2">
      <c r="R129" s="133"/>
    </row>
    <row r="130" spans="2:18" x14ac:dyDescent="0.2">
      <c r="R130" s="133"/>
    </row>
    <row r="131" spans="2:18" x14ac:dyDescent="0.2">
      <c r="R131" s="133"/>
    </row>
    <row r="132" spans="2:18" x14ac:dyDescent="0.2">
      <c r="R132" s="133"/>
    </row>
    <row r="133" spans="2:18" x14ac:dyDescent="0.2">
      <c r="R133" s="133"/>
    </row>
    <row r="134" spans="2:18" x14ac:dyDescent="0.2">
      <c r="R134" s="133"/>
    </row>
    <row r="135" spans="2:18" x14ac:dyDescent="0.2">
      <c r="R135" s="133"/>
    </row>
    <row r="136" spans="2:18" x14ac:dyDescent="0.2">
      <c r="R136" s="133"/>
    </row>
    <row r="137" spans="2:18" x14ac:dyDescent="0.2">
      <c r="R137" s="133"/>
    </row>
    <row r="138" spans="2:18" x14ac:dyDescent="0.2">
      <c r="R138" s="133"/>
    </row>
    <row r="139" spans="2:18" x14ac:dyDescent="0.2">
      <c r="R139" s="133"/>
    </row>
    <row r="140" spans="2:18" x14ac:dyDescent="0.2">
      <c r="R140" s="133"/>
    </row>
    <row r="141" spans="2:18" x14ac:dyDescent="0.2">
      <c r="R141" s="133"/>
    </row>
    <row r="143" spans="2:18" ht="37.5" x14ac:dyDescent="0.2">
      <c r="B143" s="101" t="s">
        <v>236</v>
      </c>
      <c r="C143" s="134">
        <f>C101+C102+C103+C104+C105</f>
        <v>14568000</v>
      </c>
      <c r="D143" s="108">
        <f>P24+P25+P26+P27</f>
        <v>12989966</v>
      </c>
      <c r="E143" s="104">
        <v>4</v>
      </c>
      <c r="P143" s="89"/>
    </row>
    <row r="144" spans="2:18" x14ac:dyDescent="0.2">
      <c r="B144" s="105" t="s">
        <v>237</v>
      </c>
      <c r="C144" s="134">
        <f>C101+C102+C103+C104+C105+C143</f>
        <v>29136000</v>
      </c>
      <c r="D144" s="108">
        <f>P101+P102+P103+P104+P105</f>
        <v>2430499</v>
      </c>
      <c r="E144" s="104">
        <v>6</v>
      </c>
      <c r="P144" s="89"/>
    </row>
    <row r="145" spans="2:16" x14ac:dyDescent="0.2">
      <c r="B145" s="105" t="s">
        <v>238</v>
      </c>
      <c r="C145" s="134">
        <f>C100</f>
        <v>68399</v>
      </c>
      <c r="D145" s="108">
        <f>P100</f>
        <v>68340</v>
      </c>
      <c r="E145" s="104">
        <v>1</v>
      </c>
      <c r="P145" s="89"/>
    </row>
    <row r="146" spans="2:16" x14ac:dyDescent="0.2">
      <c r="B146" s="105" t="s">
        <v>239</v>
      </c>
      <c r="C146" s="134">
        <f>C108+C109+C110+C111+C112+C113</f>
        <v>16935800</v>
      </c>
      <c r="D146" s="108">
        <f>P108+P109+P110+P111+P112+P113</f>
        <v>12716400</v>
      </c>
      <c r="E146" s="104">
        <v>6</v>
      </c>
      <c r="P146" s="89"/>
    </row>
    <row r="147" spans="2:16" x14ac:dyDescent="0.2">
      <c r="B147" s="105" t="s">
        <v>240</v>
      </c>
      <c r="C147" s="134">
        <f>C36+C37+C38+C39</f>
        <v>35706000</v>
      </c>
      <c r="D147" s="108">
        <f>P36+P37+P38+P39</f>
        <v>24158000</v>
      </c>
      <c r="E147" s="104">
        <v>4</v>
      </c>
      <c r="P147" s="89"/>
    </row>
    <row r="148" spans="2:16" x14ac:dyDescent="0.2">
      <c r="B148" s="105" t="s">
        <v>241</v>
      </c>
      <c r="C148" s="134">
        <f>C7</f>
        <v>1315900</v>
      </c>
      <c r="D148" s="108">
        <f>P7</f>
        <v>1255750</v>
      </c>
      <c r="E148" s="104">
        <v>1</v>
      </c>
      <c r="P148" s="89"/>
    </row>
    <row r="149" spans="2:16" x14ac:dyDescent="0.2">
      <c r="B149" s="105" t="s">
        <v>254</v>
      </c>
      <c r="C149" s="134">
        <f>C9</f>
        <v>5190200</v>
      </c>
      <c r="D149" s="108">
        <f>P9</f>
        <v>5190200</v>
      </c>
      <c r="E149" s="104">
        <v>1</v>
      </c>
      <c r="P149" s="89"/>
    </row>
    <row r="150" spans="2:16" x14ac:dyDescent="0.2">
      <c r="B150" s="105" t="s">
        <v>89</v>
      </c>
      <c r="C150" s="134">
        <f>C61+C62+C63+C64+C65+C66+C84+C94</f>
        <v>32192000</v>
      </c>
      <c r="D150" s="108">
        <f>P61+P62+P63+P64+P65+P66+P84+P94</f>
        <v>14714000</v>
      </c>
      <c r="E150" s="104">
        <v>8</v>
      </c>
      <c r="P150" s="89"/>
    </row>
    <row r="151" spans="2:16" x14ac:dyDescent="0.2">
      <c r="B151" s="105" t="s">
        <v>26</v>
      </c>
      <c r="C151" s="134">
        <f>C13+C14+C17+C33</f>
        <v>17489000</v>
      </c>
      <c r="D151" s="108">
        <f>P13+P14+P17+P33</f>
        <v>12469000</v>
      </c>
      <c r="E151" s="104">
        <v>3</v>
      </c>
      <c r="P151" s="89"/>
    </row>
    <row r="152" spans="2:16" x14ac:dyDescent="0.2">
      <c r="B152" s="105" t="s">
        <v>83</v>
      </c>
      <c r="C152" s="134">
        <f>C56+C57+C58</f>
        <v>24668000</v>
      </c>
      <c r="D152" s="108">
        <f>P56+P57+P58</f>
        <v>20590000</v>
      </c>
      <c r="E152" s="104">
        <v>3</v>
      </c>
      <c r="P152" s="89"/>
    </row>
    <row r="153" spans="2:16" x14ac:dyDescent="0.2">
      <c r="B153" s="105" t="s">
        <v>65</v>
      </c>
      <c r="C153" s="134">
        <f>C19+C44+C45+C46+C47+C81+C93</f>
        <v>48752000</v>
      </c>
      <c r="D153" s="108">
        <f>P19+P44+P45+P46+P47+P81+P93</f>
        <v>22058214.469999999</v>
      </c>
      <c r="E153" s="104">
        <v>7</v>
      </c>
      <c r="P153" s="89"/>
    </row>
    <row r="154" spans="2:16" x14ac:dyDescent="0.2">
      <c r="B154" s="105" t="s">
        <v>31</v>
      </c>
      <c r="C154" s="134">
        <f>C16+C48+C49+C50+C51+C52+C79+C83</f>
        <v>31805000</v>
      </c>
      <c r="D154" s="108">
        <f>P16+P48+P49+P50+P51+P52+P79+P83</f>
        <v>13023000</v>
      </c>
      <c r="E154" s="104">
        <v>8</v>
      </c>
      <c r="P154" s="89"/>
    </row>
    <row r="155" spans="2:16" x14ac:dyDescent="0.2">
      <c r="B155" s="105" t="s">
        <v>29</v>
      </c>
      <c r="C155" s="134">
        <f>C15+C67+C68+C69+C70+C71+C72+C76+C77+C78+C85+C86+C87+C88+C89</f>
        <v>43189968</v>
      </c>
      <c r="D155" s="108">
        <f>P15+P67+P68+P69+P70+P71+P72+P76+P77+P78+P85+P86+P87+P88+P89</f>
        <v>25915868</v>
      </c>
      <c r="E155" s="104">
        <v>15</v>
      </c>
      <c r="P155" s="89"/>
    </row>
    <row r="156" spans="2:16" x14ac:dyDescent="0.2">
      <c r="B156" s="105" t="s">
        <v>79</v>
      </c>
      <c r="C156" s="134">
        <f>C53+C54+C55+C95+C96+C97</f>
        <v>5393400</v>
      </c>
      <c r="D156" s="108">
        <f>P53+P54+P55+P95+P96+P97</f>
        <v>1365000</v>
      </c>
      <c r="E156" s="104">
        <v>6</v>
      </c>
      <c r="P156" s="89"/>
    </row>
    <row r="157" spans="2:16" x14ac:dyDescent="0.2">
      <c r="B157" s="105" t="s">
        <v>61</v>
      </c>
      <c r="C157" s="134">
        <f>C41+C42+C43+C90</f>
        <v>22986001</v>
      </c>
      <c r="D157" s="108">
        <f>P41+P42+P43+P90</f>
        <v>18199900.199999999</v>
      </c>
      <c r="E157" s="104">
        <v>4</v>
      </c>
      <c r="P157" s="89"/>
    </row>
    <row r="158" spans="2:16" x14ac:dyDescent="0.2">
      <c r="B158" s="105" t="s">
        <v>46</v>
      </c>
      <c r="C158" s="134">
        <f>C29+C31+C80</f>
        <v>47216621</v>
      </c>
      <c r="D158" s="108">
        <f>P29+P31+P80</f>
        <v>9214474.4600000009</v>
      </c>
      <c r="E158" s="104">
        <v>3</v>
      </c>
      <c r="P158" s="89"/>
    </row>
    <row r="159" spans="2:16" x14ac:dyDescent="0.2">
      <c r="B159" s="105" t="s">
        <v>103</v>
      </c>
      <c r="C159" s="134">
        <f>C73+C74</f>
        <v>13778000</v>
      </c>
      <c r="D159" s="108">
        <f>P73+P74</f>
        <v>8474600</v>
      </c>
      <c r="E159" s="104">
        <v>2</v>
      </c>
      <c r="P159" s="89"/>
    </row>
    <row r="160" spans="2:16" x14ac:dyDescent="0.2">
      <c r="B160" s="105" t="s">
        <v>24</v>
      </c>
      <c r="C160" s="134">
        <f>C11+C30+C59+C60+C75+C82+C92</f>
        <v>33794000</v>
      </c>
      <c r="D160" s="108">
        <f>P11+P30+P59+P60+P75+P82+P92</f>
        <v>26373504.879999999</v>
      </c>
      <c r="E160" s="104">
        <v>7</v>
      </c>
      <c r="P160" s="89"/>
    </row>
    <row r="161" spans="2:16" x14ac:dyDescent="0.2">
      <c r="B161" s="105" t="s">
        <v>36</v>
      </c>
      <c r="C161" s="134">
        <f>C21</f>
        <v>10000000</v>
      </c>
      <c r="D161" s="108">
        <f>P21</f>
        <v>7097961.4100000001</v>
      </c>
      <c r="E161" s="9"/>
      <c r="P161" s="89"/>
    </row>
    <row r="162" spans="2:16" x14ac:dyDescent="0.2">
      <c r="C162" s="134">
        <f>SUBTOTAL(9,C143:C161)</f>
        <v>434184289</v>
      </c>
      <c r="D162" s="108">
        <f>SUBTOTAL(9,D143:D161)</f>
        <v>238304678.41999999</v>
      </c>
      <c r="E162" s="9">
        <f>SUM(E143:E161)</f>
        <v>89</v>
      </c>
    </row>
  </sheetData>
  <autoFilter ref="T1:T162"/>
  <mergeCells count="2">
    <mergeCell ref="A1:U1"/>
    <mergeCell ref="A2:T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16">
    <tabColor rgb="FF00B050"/>
  </sheetPr>
  <dimension ref="A1:AC131"/>
  <sheetViews>
    <sheetView tabSelected="1" zoomScale="80" zoomScaleNormal="80" workbookViewId="0">
      <selection activeCell="W8" sqref="W8"/>
    </sheetView>
  </sheetViews>
  <sheetFormatPr defaultRowHeight="24" outlineLevelCol="1" x14ac:dyDescent="0.2"/>
  <cols>
    <col min="1" max="1" width="8.5703125" style="42" customWidth="1"/>
    <col min="2" max="2" width="40.28515625" style="2" customWidth="1"/>
    <col min="3" max="3" width="16.7109375" style="3" customWidth="1"/>
    <col min="4" max="6" width="16.7109375" style="3" hidden="1" customWidth="1"/>
    <col min="7" max="7" width="17.5703125" style="64" customWidth="1"/>
    <col min="8" max="8" width="17.5703125" style="43" customWidth="1"/>
    <col min="9" max="9" width="15.5703125" style="63" hidden="1" customWidth="1" outlineLevel="1"/>
    <col min="10" max="18" width="15.5703125" style="64" hidden="1" customWidth="1" outlineLevel="1"/>
    <col min="19" max="19" width="16.7109375" style="74" customWidth="1" collapsed="1"/>
    <col min="20" max="21" width="16.7109375" style="74" hidden="1" customWidth="1"/>
    <col min="22" max="22" width="10.85546875" style="43" customWidth="1"/>
    <col min="23" max="23" width="16.7109375" style="73" customWidth="1"/>
    <col min="24" max="24" width="16.7109375" style="132" customWidth="1"/>
    <col min="25" max="25" width="18" style="6" customWidth="1"/>
    <col min="26" max="26" width="14" style="2" customWidth="1"/>
    <col min="27" max="27" width="0" style="2" hidden="1" customWidth="1"/>
    <col min="28" max="16384" width="9.140625" style="2"/>
  </cols>
  <sheetData>
    <row r="1" spans="1:27" ht="27.75" x14ac:dyDescent="0.2">
      <c r="A1" s="1" t="s">
        <v>0</v>
      </c>
      <c r="B1" s="1"/>
      <c r="C1" s="1"/>
      <c r="D1" s="1"/>
      <c r="E1" s="1"/>
      <c r="F1" s="1"/>
      <c r="G1" s="1"/>
      <c r="H1" s="1"/>
      <c r="I1" s="44"/>
      <c r="J1" s="44"/>
      <c r="K1" s="44"/>
      <c r="L1" s="44"/>
      <c r="M1" s="44"/>
      <c r="N1" s="44"/>
      <c r="O1" s="44"/>
      <c r="P1" s="44"/>
      <c r="Q1" s="44"/>
      <c r="R1" s="44"/>
      <c r="S1" s="1"/>
      <c r="T1" s="1"/>
      <c r="U1" s="1"/>
      <c r="V1" s="1"/>
      <c r="W1" s="1"/>
      <c r="X1" s="1"/>
      <c r="Y1" s="1"/>
      <c r="Z1" s="1"/>
    </row>
    <row r="2" spans="1:27" s="6" customFormat="1" ht="24" customHeight="1" x14ac:dyDescent="0.2">
      <c r="A2" s="4" t="s">
        <v>295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">
        <v>1</v>
      </c>
    </row>
    <row r="3" spans="1:27" s="6" customFormat="1" ht="48" customHeight="1" x14ac:dyDescent="0.2">
      <c r="A3" s="7" t="s">
        <v>2</v>
      </c>
      <c r="B3" s="8" t="s">
        <v>3</v>
      </c>
      <c r="C3" s="109" t="s">
        <v>4</v>
      </c>
      <c r="D3" s="109" t="s">
        <v>274</v>
      </c>
      <c r="E3" s="109" t="s">
        <v>275</v>
      </c>
      <c r="F3" s="109" t="s">
        <v>276</v>
      </c>
      <c r="G3" s="109" t="s">
        <v>6</v>
      </c>
      <c r="H3" s="8" t="s">
        <v>7</v>
      </c>
      <c r="I3" s="45" t="s">
        <v>146</v>
      </c>
      <c r="J3" s="8" t="s">
        <v>147</v>
      </c>
      <c r="K3" s="8" t="s">
        <v>148</v>
      </c>
      <c r="L3" s="8" t="s">
        <v>149</v>
      </c>
      <c r="M3" s="8" t="s">
        <v>150</v>
      </c>
      <c r="N3" s="8" t="s">
        <v>151</v>
      </c>
      <c r="O3" s="8" t="s">
        <v>152</v>
      </c>
      <c r="P3" s="8" t="s">
        <v>153</v>
      </c>
      <c r="Q3" s="8" t="s">
        <v>154</v>
      </c>
      <c r="R3" s="8" t="s">
        <v>155</v>
      </c>
      <c r="S3" s="110" t="s">
        <v>8</v>
      </c>
      <c r="T3" s="110"/>
      <c r="U3" s="110"/>
      <c r="V3" s="7" t="s">
        <v>9</v>
      </c>
      <c r="W3" s="111" t="s">
        <v>10</v>
      </c>
      <c r="X3" s="112" t="s">
        <v>11</v>
      </c>
      <c r="Y3" s="8" t="s">
        <v>12</v>
      </c>
      <c r="Z3" s="8" t="s">
        <v>13</v>
      </c>
    </row>
    <row r="4" spans="1:27" s="6" customFormat="1" ht="3" customHeight="1" x14ac:dyDescent="0.2">
      <c r="A4" s="9"/>
      <c r="B4" s="10"/>
      <c r="C4" s="113"/>
      <c r="D4" s="113"/>
      <c r="E4" s="113"/>
      <c r="F4" s="113"/>
      <c r="G4" s="51"/>
      <c r="H4" s="12"/>
      <c r="I4" s="28"/>
      <c r="J4" s="12"/>
      <c r="K4" s="12"/>
      <c r="L4" s="12"/>
      <c r="M4" s="12"/>
      <c r="N4" s="12"/>
      <c r="O4" s="12"/>
      <c r="P4" s="12"/>
      <c r="Q4" s="12"/>
      <c r="R4" s="12"/>
      <c r="S4" s="114"/>
      <c r="T4" s="114"/>
      <c r="U4" s="114"/>
      <c r="V4" s="12"/>
      <c r="W4" s="98"/>
      <c r="X4" s="115"/>
      <c r="Y4" s="13"/>
      <c r="Z4" s="11"/>
    </row>
    <row r="5" spans="1:27" s="6" customFormat="1" ht="24" customHeight="1" x14ac:dyDescent="0.2">
      <c r="A5" s="14"/>
      <c r="B5" s="15" t="s">
        <v>14</v>
      </c>
      <c r="C5" s="84"/>
      <c r="D5" s="84">
        <f>SUBTOTAL(9,D6:D115)</f>
        <v>15644987</v>
      </c>
      <c r="E5" s="84">
        <f>SUBTOTAL(9,E6:E115)</f>
        <v>0</v>
      </c>
      <c r="F5" s="84">
        <f>SUBTOTAL(9,F6:F115)</f>
        <v>100553439.58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17"/>
      <c r="Z5" s="18"/>
      <c r="AA5" s="6" t="s">
        <v>15</v>
      </c>
    </row>
    <row r="6" spans="1:27" s="6" customFormat="1" ht="48" customHeight="1" x14ac:dyDescent="0.2">
      <c r="A6" s="19"/>
      <c r="B6" s="20" t="s">
        <v>16</v>
      </c>
      <c r="C6" s="80"/>
      <c r="D6" s="80"/>
      <c r="E6" s="80"/>
      <c r="F6" s="80"/>
      <c r="G6" s="8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7" s="6" customFormat="1" ht="72.75" customHeight="1" x14ac:dyDescent="0.2">
      <c r="A7" s="9">
        <v>1</v>
      </c>
      <c r="B7" s="24" t="s">
        <v>17</v>
      </c>
      <c r="C7" s="113">
        <v>1315900</v>
      </c>
      <c r="D7" s="113"/>
      <c r="E7" s="113"/>
      <c r="F7" s="113"/>
      <c r="G7" s="51"/>
      <c r="H7" s="12"/>
      <c r="I7" s="28"/>
      <c r="J7" s="12"/>
      <c r="K7" s="12"/>
      <c r="L7" s="12"/>
      <c r="M7" s="12"/>
      <c r="N7" s="12"/>
      <c r="O7" s="12"/>
      <c r="P7" s="12"/>
      <c r="Q7" s="12"/>
      <c r="R7" s="12"/>
      <c r="S7" s="71">
        <v>1255750</v>
      </c>
      <c r="T7" s="71">
        <v>1255750</v>
      </c>
      <c r="U7" s="71">
        <f>S7-T7</f>
        <v>0</v>
      </c>
      <c r="V7" s="25">
        <f>S7*100/C7</f>
        <v>95.428983965346916</v>
      </c>
      <c r="W7" s="98">
        <f>C7-S7</f>
        <v>60150</v>
      </c>
      <c r="X7" s="135">
        <f>W7</f>
        <v>60150</v>
      </c>
      <c r="Y7" s="13" t="s">
        <v>18</v>
      </c>
      <c r="Z7" s="70" t="s">
        <v>166</v>
      </c>
      <c r="AA7" s="6" t="s">
        <v>20</v>
      </c>
    </row>
    <row r="8" spans="1:27" s="6" customFormat="1" ht="20.25" customHeight="1" x14ac:dyDescent="0.2">
      <c r="A8" s="19"/>
      <c r="B8" s="72" t="s">
        <v>11</v>
      </c>
      <c r="C8" s="119"/>
      <c r="D8" s="119"/>
      <c r="E8" s="119"/>
      <c r="F8" s="119"/>
      <c r="G8" s="33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120"/>
      <c r="T8" s="120"/>
      <c r="U8" s="71">
        <f t="shared" ref="U8:U71" si="0">S8-T8</f>
        <v>0</v>
      </c>
      <c r="V8" s="29"/>
      <c r="W8" s="121"/>
      <c r="X8" s="122"/>
      <c r="Y8" s="19"/>
      <c r="Z8" s="27"/>
    </row>
    <row r="9" spans="1:27" s="6" customFormat="1" ht="49.5" customHeight="1" x14ac:dyDescent="0.2">
      <c r="A9" s="13">
        <v>2</v>
      </c>
      <c r="B9" s="50" t="s">
        <v>253</v>
      </c>
      <c r="C9" s="123">
        <v>5190200</v>
      </c>
      <c r="D9" s="123"/>
      <c r="E9" s="123"/>
      <c r="F9" s="123"/>
      <c r="G9" s="51"/>
      <c r="H9" s="51">
        <v>5190200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71">
        <v>5190200</v>
      </c>
      <c r="T9" s="71">
        <v>5190200</v>
      </c>
      <c r="U9" s="71">
        <f t="shared" si="0"/>
        <v>0</v>
      </c>
      <c r="V9" s="25">
        <f>S9*100/C9</f>
        <v>100</v>
      </c>
      <c r="W9" s="98">
        <f>C9-S9</f>
        <v>0</v>
      </c>
      <c r="X9" s="115"/>
      <c r="Y9" s="13" t="s">
        <v>254</v>
      </c>
      <c r="Z9" s="32"/>
    </row>
    <row r="10" spans="1:27" s="6" customFormat="1" ht="48.75" customHeight="1" x14ac:dyDescent="0.2">
      <c r="A10" s="19"/>
      <c r="B10" s="20" t="s">
        <v>21</v>
      </c>
      <c r="C10" s="119"/>
      <c r="D10" s="119"/>
      <c r="E10" s="119"/>
      <c r="F10" s="119"/>
      <c r="G10" s="119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71">
        <f t="shared" si="0"/>
        <v>0</v>
      </c>
      <c r="V10" s="27"/>
      <c r="W10" s="27"/>
      <c r="X10" s="27"/>
      <c r="Y10" s="27"/>
      <c r="Z10" s="27"/>
    </row>
    <row r="11" spans="1:27" s="6" customFormat="1" ht="72" customHeight="1" x14ac:dyDescent="0.2">
      <c r="A11" s="13">
        <v>3</v>
      </c>
      <c r="B11" s="50" t="s">
        <v>22</v>
      </c>
      <c r="C11" s="123">
        <v>3110000</v>
      </c>
      <c r="D11" s="123"/>
      <c r="E11" s="123"/>
      <c r="F11" s="123"/>
      <c r="G11" s="51">
        <v>2609434</v>
      </c>
      <c r="H11" s="12" t="s">
        <v>23</v>
      </c>
      <c r="I11" s="51"/>
      <c r="J11" s="51"/>
      <c r="K11" s="51"/>
      <c r="L11" s="51"/>
      <c r="M11" s="51">
        <f>G11</f>
        <v>2609434</v>
      </c>
      <c r="N11" s="51"/>
      <c r="O11" s="51"/>
      <c r="P11" s="51"/>
      <c r="Q11" s="51"/>
      <c r="R11" s="51"/>
      <c r="S11" s="71">
        <v>2609434</v>
      </c>
      <c r="T11" s="71">
        <v>2609434</v>
      </c>
      <c r="U11" s="71">
        <f t="shared" si="0"/>
        <v>0</v>
      </c>
      <c r="V11" s="25">
        <f>S11*100/C11</f>
        <v>83.904630225080382</v>
      </c>
      <c r="W11" s="98">
        <f t="shared" ref="W11:W17" si="1">C11-S11</f>
        <v>500566</v>
      </c>
      <c r="X11" s="136">
        <f>C11-G11</f>
        <v>500566</v>
      </c>
      <c r="Y11" s="13" t="s">
        <v>24</v>
      </c>
      <c r="Z11" s="70" t="s">
        <v>166</v>
      </c>
      <c r="AA11" s="6" t="s">
        <v>20</v>
      </c>
    </row>
    <row r="12" spans="1:27" s="6" customFormat="1" ht="48" customHeight="1" x14ac:dyDescent="0.2">
      <c r="A12" s="13">
        <v>4</v>
      </c>
      <c r="B12" s="50" t="s">
        <v>25</v>
      </c>
      <c r="C12" s="123"/>
      <c r="D12" s="123"/>
      <c r="E12" s="123"/>
      <c r="F12" s="123"/>
      <c r="G12" s="51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14"/>
      <c r="T12" s="114"/>
      <c r="U12" s="71">
        <f t="shared" si="0"/>
        <v>0</v>
      </c>
      <c r="V12" s="25"/>
      <c r="W12" s="98">
        <f t="shared" si="1"/>
        <v>0</v>
      </c>
      <c r="X12" s="115"/>
      <c r="Y12" s="13" t="s">
        <v>26</v>
      </c>
      <c r="Z12" s="70" t="s">
        <v>166</v>
      </c>
      <c r="AA12" s="6" t="s">
        <v>20</v>
      </c>
    </row>
    <row r="13" spans="1:27" s="6" customFormat="1" ht="96.75" customHeight="1" x14ac:dyDescent="0.2">
      <c r="A13" s="13"/>
      <c r="B13" s="50" t="s">
        <v>156</v>
      </c>
      <c r="C13" s="123">
        <v>6000000</v>
      </c>
      <c r="D13" s="123"/>
      <c r="E13" s="123"/>
      <c r="F13" s="123"/>
      <c r="G13" s="51">
        <v>6000000</v>
      </c>
      <c r="H13" s="12" t="s">
        <v>157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71">
        <v>6000000</v>
      </c>
      <c r="T13" s="71">
        <v>6000000</v>
      </c>
      <c r="U13" s="71">
        <f t="shared" si="0"/>
        <v>0</v>
      </c>
      <c r="V13" s="25">
        <f>S13*100/C13</f>
        <v>100</v>
      </c>
      <c r="W13" s="98">
        <f t="shared" si="1"/>
        <v>0</v>
      </c>
      <c r="X13" s="82">
        <f>C13-G13</f>
        <v>0</v>
      </c>
      <c r="Y13" s="13" t="s">
        <v>26</v>
      </c>
      <c r="Z13" s="32"/>
    </row>
    <row r="14" spans="1:27" s="6" customFormat="1" ht="96.75" customHeight="1" x14ac:dyDescent="0.2">
      <c r="A14" s="13"/>
      <c r="B14" s="50" t="s">
        <v>158</v>
      </c>
      <c r="C14" s="123">
        <v>4589000</v>
      </c>
      <c r="D14" s="123"/>
      <c r="E14" s="123"/>
      <c r="F14" s="123"/>
      <c r="G14" s="51">
        <v>4589000</v>
      </c>
      <c r="H14" s="12" t="s">
        <v>159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71">
        <v>4589000</v>
      </c>
      <c r="T14" s="71">
        <v>4589000</v>
      </c>
      <c r="U14" s="71">
        <f t="shared" si="0"/>
        <v>0</v>
      </c>
      <c r="V14" s="25">
        <f>S14*100/C14</f>
        <v>100</v>
      </c>
      <c r="W14" s="98">
        <f t="shared" si="1"/>
        <v>0</v>
      </c>
      <c r="X14" s="82">
        <f>C14-G14</f>
        <v>0</v>
      </c>
      <c r="Y14" s="13" t="s">
        <v>26</v>
      </c>
      <c r="Z14" s="32"/>
    </row>
    <row r="15" spans="1:27" s="6" customFormat="1" ht="72" x14ac:dyDescent="0.2">
      <c r="A15" s="13">
        <v>5</v>
      </c>
      <c r="B15" s="50" t="s">
        <v>28</v>
      </c>
      <c r="C15" s="123">
        <v>2379000</v>
      </c>
      <c r="D15" s="123"/>
      <c r="E15" s="123"/>
      <c r="F15" s="123">
        <v>2377000</v>
      </c>
      <c r="G15" s="51">
        <v>2377000</v>
      </c>
      <c r="H15" s="12" t="s">
        <v>160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14"/>
      <c r="T15" s="114"/>
      <c r="U15" s="71">
        <f t="shared" si="0"/>
        <v>0</v>
      </c>
      <c r="V15" s="25">
        <f>S15*100/C15</f>
        <v>0</v>
      </c>
      <c r="W15" s="98">
        <f t="shared" si="1"/>
        <v>2379000</v>
      </c>
      <c r="X15" s="136">
        <f>C15-G15</f>
        <v>2000</v>
      </c>
      <c r="Y15" s="13" t="s">
        <v>29</v>
      </c>
      <c r="Z15" s="32" t="s">
        <v>142</v>
      </c>
      <c r="AA15" s="6" t="s">
        <v>20</v>
      </c>
    </row>
    <row r="16" spans="1:27" s="6" customFormat="1" ht="99" customHeight="1" x14ac:dyDescent="0.2">
      <c r="A16" s="13">
        <v>6</v>
      </c>
      <c r="B16" s="50" t="s">
        <v>30</v>
      </c>
      <c r="C16" s="123">
        <v>7200000</v>
      </c>
      <c r="D16" s="123"/>
      <c r="E16" s="123"/>
      <c r="F16" s="123"/>
      <c r="G16" s="5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14"/>
      <c r="T16" s="114"/>
      <c r="U16" s="71">
        <f t="shared" si="0"/>
        <v>0</v>
      </c>
      <c r="V16" s="25">
        <f>S16*100/C16</f>
        <v>0</v>
      </c>
      <c r="W16" s="98">
        <f t="shared" si="1"/>
        <v>7200000</v>
      </c>
      <c r="X16" s="135">
        <f>W16</f>
        <v>7200000</v>
      </c>
      <c r="Y16" s="13" t="s">
        <v>31</v>
      </c>
      <c r="Z16" s="32" t="s">
        <v>269</v>
      </c>
      <c r="AA16" s="6" t="s">
        <v>20</v>
      </c>
    </row>
    <row r="17" spans="1:27" s="6" customFormat="1" ht="48" customHeight="1" x14ac:dyDescent="0.2">
      <c r="A17" s="13">
        <v>7</v>
      </c>
      <c r="B17" s="50" t="s">
        <v>32</v>
      </c>
      <c r="C17" s="123">
        <v>1900000</v>
      </c>
      <c r="D17" s="123"/>
      <c r="E17" s="123"/>
      <c r="F17" s="123"/>
      <c r="G17" s="51">
        <v>1880000</v>
      </c>
      <c r="H17" s="12" t="s">
        <v>162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71">
        <v>1880000</v>
      </c>
      <c r="T17" s="71">
        <v>1880000</v>
      </c>
      <c r="U17" s="71">
        <f t="shared" si="0"/>
        <v>0</v>
      </c>
      <c r="V17" s="25">
        <f>S17*100/C17</f>
        <v>98.94736842105263</v>
      </c>
      <c r="W17" s="98">
        <f t="shared" si="1"/>
        <v>20000</v>
      </c>
      <c r="X17" s="136">
        <f>C17-G17</f>
        <v>20000</v>
      </c>
      <c r="Y17" s="13" t="s">
        <v>26</v>
      </c>
      <c r="Z17" s="70" t="s">
        <v>166</v>
      </c>
      <c r="AA17" s="6" t="s">
        <v>20</v>
      </c>
    </row>
    <row r="18" spans="1:27" s="6" customFormat="1" ht="27.75" customHeight="1" x14ac:dyDescent="0.2">
      <c r="A18" s="19"/>
      <c r="B18" s="20" t="s">
        <v>256</v>
      </c>
      <c r="C18" s="119"/>
      <c r="D18" s="119"/>
      <c r="E18" s="119"/>
      <c r="F18" s="119"/>
      <c r="G18" s="33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120"/>
      <c r="T18" s="120"/>
      <c r="U18" s="71">
        <f t="shared" si="0"/>
        <v>0</v>
      </c>
      <c r="V18" s="29"/>
      <c r="W18" s="121"/>
      <c r="X18" s="122"/>
      <c r="Y18" s="19"/>
      <c r="Z18" s="27"/>
    </row>
    <row r="19" spans="1:27" s="6" customFormat="1" ht="90" customHeight="1" x14ac:dyDescent="0.2">
      <c r="A19" s="13">
        <v>8</v>
      </c>
      <c r="B19" s="50" t="s">
        <v>257</v>
      </c>
      <c r="C19" s="123">
        <v>16693100</v>
      </c>
      <c r="D19" s="123"/>
      <c r="E19" s="123"/>
      <c r="F19" s="123">
        <v>16645000</v>
      </c>
      <c r="G19" s="51">
        <v>16645000</v>
      </c>
      <c r="H19" s="12" t="s">
        <v>277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71"/>
      <c r="T19" s="71"/>
      <c r="U19" s="71">
        <f t="shared" si="0"/>
        <v>0</v>
      </c>
      <c r="V19" s="25">
        <f>S19*100/C19</f>
        <v>0</v>
      </c>
      <c r="W19" s="98" t="s">
        <v>278</v>
      </c>
      <c r="X19" s="115"/>
      <c r="Y19" s="13" t="s">
        <v>65</v>
      </c>
      <c r="Z19" s="32" t="s">
        <v>142</v>
      </c>
    </row>
    <row r="20" spans="1:27" s="6" customFormat="1" ht="27" customHeight="1" x14ac:dyDescent="0.2">
      <c r="A20" s="19"/>
      <c r="B20" s="20" t="s">
        <v>34</v>
      </c>
      <c r="C20" s="119"/>
      <c r="D20" s="119"/>
      <c r="E20" s="119"/>
      <c r="F20" s="119"/>
      <c r="G20" s="33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124"/>
      <c r="T20" s="124"/>
      <c r="U20" s="71">
        <f t="shared" si="0"/>
        <v>0</v>
      </c>
      <c r="V20" s="29"/>
      <c r="W20" s="121"/>
      <c r="X20" s="122"/>
      <c r="Y20" s="19"/>
      <c r="Z20" s="27"/>
    </row>
    <row r="21" spans="1:27" s="6" customFormat="1" ht="48" customHeight="1" x14ac:dyDescent="0.2">
      <c r="A21" s="9"/>
      <c r="B21" s="24" t="s">
        <v>35</v>
      </c>
      <c r="C21" s="113">
        <v>10000000</v>
      </c>
      <c r="D21" s="113"/>
      <c r="E21" s="113"/>
      <c r="F21" s="113"/>
      <c r="G21" s="51"/>
      <c r="H21" s="12"/>
      <c r="I21" s="28"/>
      <c r="J21" s="12"/>
      <c r="K21" s="12"/>
      <c r="L21" s="12"/>
      <c r="M21" s="12"/>
      <c r="N21" s="12"/>
      <c r="O21" s="12"/>
      <c r="P21" s="12"/>
      <c r="Q21" s="12"/>
      <c r="R21" s="12"/>
      <c r="S21" s="71">
        <v>9000903.1100000013</v>
      </c>
      <c r="T21" s="71">
        <v>9000903.1099999994</v>
      </c>
      <c r="U21" s="71">
        <f t="shared" si="0"/>
        <v>0</v>
      </c>
      <c r="V21" s="25">
        <f>S21*100/C21</f>
        <v>90.009031100000016</v>
      </c>
      <c r="W21" s="98">
        <f>C21-S21</f>
        <v>999096.88999999873</v>
      </c>
      <c r="X21" s="115"/>
      <c r="Y21" s="13" t="s">
        <v>36</v>
      </c>
      <c r="Z21" s="11"/>
      <c r="AA21" s="6" t="s">
        <v>20</v>
      </c>
    </row>
    <row r="22" spans="1:27" s="6" customFormat="1" ht="47.25" customHeight="1" x14ac:dyDescent="0.2">
      <c r="A22" s="34"/>
      <c r="B22" s="35" t="s">
        <v>37</v>
      </c>
      <c r="C22" s="79"/>
      <c r="D22" s="79"/>
      <c r="E22" s="79"/>
      <c r="F22" s="79"/>
      <c r="G22" s="79"/>
      <c r="H22" s="36"/>
      <c r="I22" s="21"/>
      <c r="J22" s="36"/>
      <c r="K22" s="36"/>
      <c r="L22" s="36"/>
      <c r="M22" s="36"/>
      <c r="N22" s="36"/>
      <c r="O22" s="36"/>
      <c r="P22" s="36"/>
      <c r="Q22" s="36"/>
      <c r="R22" s="36"/>
      <c r="S22" s="125"/>
      <c r="T22" s="125"/>
      <c r="U22" s="71">
        <f t="shared" si="0"/>
        <v>0</v>
      </c>
      <c r="V22" s="36"/>
      <c r="W22" s="126"/>
      <c r="X22" s="127"/>
      <c r="Y22" s="37"/>
      <c r="Z22" s="38"/>
      <c r="AA22" s="6" t="s">
        <v>15</v>
      </c>
    </row>
    <row r="23" spans="1:27" s="6" customFormat="1" ht="48" customHeight="1" x14ac:dyDescent="0.2">
      <c r="A23" s="19"/>
      <c r="B23" s="20" t="s">
        <v>38</v>
      </c>
      <c r="C23" s="80"/>
      <c r="D23" s="80"/>
      <c r="E23" s="80"/>
      <c r="F23" s="80"/>
      <c r="G23" s="8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71">
        <f t="shared" si="0"/>
        <v>0</v>
      </c>
      <c r="V23" s="21"/>
      <c r="W23" s="21"/>
      <c r="X23" s="21"/>
      <c r="Y23" s="21"/>
      <c r="Z23" s="23"/>
    </row>
    <row r="24" spans="1:27" s="6" customFormat="1" ht="75" customHeight="1" x14ac:dyDescent="0.2">
      <c r="A24" s="9">
        <v>9</v>
      </c>
      <c r="B24" s="24" t="s">
        <v>39</v>
      </c>
      <c r="C24" s="113">
        <v>5959933</v>
      </c>
      <c r="D24" s="113"/>
      <c r="E24" s="113"/>
      <c r="F24" s="113"/>
      <c r="G24" s="51">
        <v>5959933</v>
      </c>
      <c r="H24" s="12" t="s">
        <v>163</v>
      </c>
      <c r="I24" s="28"/>
      <c r="J24" s="12"/>
      <c r="K24" s="12"/>
      <c r="L24" s="12"/>
      <c r="M24" s="12"/>
      <c r="N24" s="12"/>
      <c r="O24" s="12"/>
      <c r="P24" s="12"/>
      <c r="Q24" s="12"/>
      <c r="R24" s="12"/>
      <c r="S24" s="71">
        <v>5959933</v>
      </c>
      <c r="T24" s="71">
        <v>5959933</v>
      </c>
      <c r="U24" s="71">
        <f t="shared" si="0"/>
        <v>0</v>
      </c>
      <c r="V24" s="25">
        <f>S24*100/C24</f>
        <v>100</v>
      </c>
      <c r="W24" s="98">
        <f>C24-S24</f>
        <v>0</v>
      </c>
      <c r="X24" s="82">
        <f>C24-G24</f>
        <v>0</v>
      </c>
      <c r="Y24" s="13" t="s">
        <v>40</v>
      </c>
      <c r="Z24" s="70" t="s">
        <v>166</v>
      </c>
      <c r="AA24" s="6" t="s">
        <v>20</v>
      </c>
    </row>
    <row r="25" spans="1:27" s="6" customFormat="1" ht="48" customHeight="1" x14ac:dyDescent="0.2">
      <c r="A25" s="9">
        <v>10</v>
      </c>
      <c r="B25" s="24" t="s">
        <v>41</v>
      </c>
      <c r="C25" s="113">
        <v>8252155</v>
      </c>
      <c r="D25" s="113"/>
      <c r="E25" s="113"/>
      <c r="F25" s="113">
        <v>8252154.5800000001</v>
      </c>
      <c r="G25" s="113">
        <v>8252154.5800000001</v>
      </c>
      <c r="H25" s="10" t="s">
        <v>163</v>
      </c>
      <c r="I25" s="28"/>
      <c r="J25" s="12"/>
      <c r="K25" s="12"/>
      <c r="L25" s="12"/>
      <c r="M25" s="12"/>
      <c r="N25" s="12"/>
      <c r="O25" s="12"/>
      <c r="P25" s="12"/>
      <c r="Q25" s="12"/>
      <c r="R25" s="12"/>
      <c r="S25" s="114"/>
      <c r="T25" s="114"/>
      <c r="U25" s="71">
        <f t="shared" si="0"/>
        <v>0</v>
      </c>
      <c r="V25" s="25">
        <f>S25*100/C25</f>
        <v>0</v>
      </c>
      <c r="W25" s="98">
        <f>C25-S25</f>
        <v>8252155</v>
      </c>
      <c r="X25" s="135">
        <f>C25-G25</f>
        <v>0.41999999992549419</v>
      </c>
      <c r="Y25" s="13" t="s">
        <v>40</v>
      </c>
      <c r="Z25" s="11" t="s">
        <v>142</v>
      </c>
      <c r="AA25" s="6" t="s">
        <v>20</v>
      </c>
    </row>
    <row r="26" spans="1:27" s="6" customFormat="1" ht="72" customHeight="1" x14ac:dyDescent="0.2">
      <c r="A26" s="9">
        <v>11</v>
      </c>
      <c r="B26" s="24" t="s">
        <v>42</v>
      </c>
      <c r="C26" s="113">
        <v>1415500</v>
      </c>
      <c r="D26" s="113"/>
      <c r="E26" s="113"/>
      <c r="F26" s="113"/>
      <c r="G26" s="51"/>
      <c r="H26" s="12" t="s">
        <v>163</v>
      </c>
      <c r="I26" s="28"/>
      <c r="J26" s="12"/>
      <c r="K26" s="12"/>
      <c r="L26" s="12"/>
      <c r="M26" s="12"/>
      <c r="N26" s="12"/>
      <c r="O26" s="12"/>
      <c r="P26" s="12"/>
      <c r="Q26" s="12"/>
      <c r="R26" s="12"/>
      <c r="S26" s="71">
        <v>1410100</v>
      </c>
      <c r="T26" s="71">
        <v>1410100</v>
      </c>
      <c r="U26" s="71">
        <f t="shared" si="0"/>
        <v>0</v>
      </c>
      <c r="V26" s="25">
        <f>S26*100/C26</f>
        <v>99.618509360649952</v>
      </c>
      <c r="W26" s="98">
        <f>C26-S26</f>
        <v>5400</v>
      </c>
      <c r="X26" s="135">
        <f>C26-S26</f>
        <v>5400</v>
      </c>
      <c r="Y26" s="13" t="s">
        <v>40</v>
      </c>
      <c r="Z26" s="70" t="s">
        <v>166</v>
      </c>
      <c r="AA26" s="6" t="s">
        <v>20</v>
      </c>
    </row>
    <row r="27" spans="1:27" s="6" customFormat="1" ht="54" customHeight="1" x14ac:dyDescent="0.2">
      <c r="A27" s="9">
        <v>12</v>
      </c>
      <c r="B27" s="24" t="s">
        <v>43</v>
      </c>
      <c r="C27" s="113">
        <v>5641323</v>
      </c>
      <c r="D27" s="113"/>
      <c r="E27" s="113"/>
      <c r="F27" s="113"/>
      <c r="G27" s="51">
        <v>5619933</v>
      </c>
      <c r="H27" s="12" t="s">
        <v>163</v>
      </c>
      <c r="I27" s="28"/>
      <c r="J27" s="12"/>
      <c r="K27" s="12"/>
      <c r="L27" s="12"/>
      <c r="M27" s="12"/>
      <c r="N27" s="12"/>
      <c r="O27" s="12"/>
      <c r="P27" s="12"/>
      <c r="Q27" s="12"/>
      <c r="R27" s="12"/>
      <c r="S27" s="71">
        <v>5619933</v>
      </c>
      <c r="T27" s="71">
        <v>5619933</v>
      </c>
      <c r="U27" s="71">
        <f t="shared" si="0"/>
        <v>0</v>
      </c>
      <c r="V27" s="25">
        <f>S27*100/C27</f>
        <v>99.620833623602124</v>
      </c>
      <c r="W27" s="98">
        <f>C27-S27</f>
        <v>21390</v>
      </c>
      <c r="X27" s="135">
        <f>C27-G27</f>
        <v>21390</v>
      </c>
      <c r="Y27" s="13" t="s">
        <v>40</v>
      </c>
      <c r="Z27" s="70" t="s">
        <v>166</v>
      </c>
      <c r="AA27" s="6" t="s">
        <v>20</v>
      </c>
    </row>
    <row r="28" spans="1:27" s="6" customFormat="1" ht="24" customHeight="1" x14ac:dyDescent="0.2">
      <c r="A28" s="19"/>
      <c r="B28" s="20" t="s">
        <v>44</v>
      </c>
      <c r="C28" s="119"/>
      <c r="D28" s="119"/>
      <c r="E28" s="119"/>
      <c r="F28" s="119"/>
      <c r="G28" s="119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 t="s">
        <v>279</v>
      </c>
      <c r="U28" s="71" t="e">
        <f t="shared" si="0"/>
        <v>#VALUE!</v>
      </c>
      <c r="V28" s="27"/>
      <c r="W28" s="27"/>
      <c r="X28" s="27"/>
      <c r="Y28" s="27"/>
      <c r="Z28" s="27"/>
    </row>
    <row r="29" spans="1:27" s="6" customFormat="1" ht="48" customHeight="1" x14ac:dyDescent="0.2">
      <c r="A29" s="13">
        <v>13</v>
      </c>
      <c r="B29" s="50" t="s">
        <v>45</v>
      </c>
      <c r="C29" s="123">
        <v>21820621</v>
      </c>
      <c r="D29" s="123"/>
      <c r="E29" s="123"/>
      <c r="F29" s="123"/>
      <c r="G29" s="51">
        <v>21820620.489999998</v>
      </c>
      <c r="H29" s="12" t="s">
        <v>165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71">
        <v>21820620.489999998</v>
      </c>
      <c r="T29" s="71">
        <v>21820620.489999998</v>
      </c>
      <c r="U29" s="71">
        <f t="shared" si="0"/>
        <v>0</v>
      </c>
      <c r="V29" s="25">
        <f>S29*100/C29</f>
        <v>99.999997662761288</v>
      </c>
      <c r="W29" s="98">
        <f>C29-S29</f>
        <v>0.51000000163912773</v>
      </c>
      <c r="X29" s="135">
        <f>C29-G29</f>
        <v>0.51000000163912773</v>
      </c>
      <c r="Y29" s="13" t="s">
        <v>46</v>
      </c>
      <c r="Z29" s="70" t="s">
        <v>166</v>
      </c>
      <c r="AA29" s="6" t="s">
        <v>20</v>
      </c>
    </row>
    <row r="30" spans="1:27" s="6" customFormat="1" ht="72" customHeight="1" x14ac:dyDescent="0.2">
      <c r="A30" s="13">
        <v>14</v>
      </c>
      <c r="B30" s="50" t="s">
        <v>47</v>
      </c>
      <c r="C30" s="123">
        <v>1347000</v>
      </c>
      <c r="D30" s="123"/>
      <c r="E30" s="123"/>
      <c r="F30" s="123"/>
      <c r="G30" s="51">
        <v>1098000</v>
      </c>
      <c r="H30" s="12" t="s">
        <v>48</v>
      </c>
      <c r="I30" s="51"/>
      <c r="J30" s="51"/>
      <c r="K30" s="51"/>
      <c r="L30" s="51">
        <f>G30</f>
        <v>1098000</v>
      </c>
      <c r="M30" s="51"/>
      <c r="N30" s="51"/>
      <c r="O30" s="51"/>
      <c r="P30" s="51"/>
      <c r="Q30" s="51"/>
      <c r="R30" s="51"/>
      <c r="S30" s="71">
        <v>1098000</v>
      </c>
      <c r="T30" s="71">
        <v>1098000</v>
      </c>
      <c r="U30" s="71">
        <f t="shared" si="0"/>
        <v>0</v>
      </c>
      <c r="V30" s="25">
        <f>S30*100/C30</f>
        <v>81.514476614699333</v>
      </c>
      <c r="W30" s="98">
        <f>C30-S30</f>
        <v>249000</v>
      </c>
      <c r="X30" s="135">
        <f>C30-G30</f>
        <v>249000</v>
      </c>
      <c r="Y30" s="13" t="s">
        <v>24</v>
      </c>
      <c r="Z30" s="70" t="s">
        <v>166</v>
      </c>
      <c r="AA30" s="6" t="s">
        <v>20</v>
      </c>
    </row>
    <row r="31" spans="1:27" s="6" customFormat="1" ht="49.5" customHeight="1" x14ac:dyDescent="0.2">
      <c r="A31" s="9">
        <v>15</v>
      </c>
      <c r="B31" s="24" t="s">
        <v>49</v>
      </c>
      <c r="C31" s="113">
        <v>18800000</v>
      </c>
      <c r="D31" s="113"/>
      <c r="E31" s="113"/>
      <c r="F31" s="113">
        <v>18800000</v>
      </c>
      <c r="G31" s="51">
        <v>18800000</v>
      </c>
      <c r="H31" s="12" t="s">
        <v>222</v>
      </c>
      <c r="I31" s="28"/>
      <c r="J31" s="12"/>
      <c r="K31" s="12"/>
      <c r="L31" s="12"/>
      <c r="M31" s="12"/>
      <c r="N31" s="12"/>
      <c r="O31" s="12"/>
      <c r="P31" s="12"/>
      <c r="Q31" s="12"/>
      <c r="R31" s="12"/>
      <c r="S31" s="114"/>
      <c r="T31" s="114"/>
      <c r="U31" s="71">
        <f t="shared" si="0"/>
        <v>0</v>
      </c>
      <c r="V31" s="25">
        <f>S31*100/C31</f>
        <v>0</v>
      </c>
      <c r="W31" s="98">
        <f>C31-S31</f>
        <v>18800000</v>
      </c>
      <c r="X31" s="82">
        <f>C31-G31</f>
        <v>0</v>
      </c>
      <c r="Y31" s="13" t="s">
        <v>46</v>
      </c>
      <c r="Z31" s="32" t="s">
        <v>142</v>
      </c>
      <c r="AA31" s="6" t="s">
        <v>20</v>
      </c>
    </row>
    <row r="32" spans="1:27" s="6" customFormat="1" ht="48" customHeight="1" x14ac:dyDescent="0.2">
      <c r="A32" s="19"/>
      <c r="B32" s="20" t="s">
        <v>50</v>
      </c>
      <c r="C32" s="119"/>
      <c r="D32" s="119"/>
      <c r="E32" s="119"/>
      <c r="F32" s="119"/>
      <c r="G32" s="119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71">
        <f t="shared" si="0"/>
        <v>0</v>
      </c>
      <c r="V32" s="27"/>
      <c r="W32" s="27"/>
      <c r="X32" s="27"/>
      <c r="Y32" s="27"/>
      <c r="Z32" s="27"/>
    </row>
    <row r="33" spans="1:27" s="6" customFormat="1" ht="76.5" customHeight="1" x14ac:dyDescent="0.2">
      <c r="A33" s="9">
        <v>15</v>
      </c>
      <c r="B33" s="24" t="s">
        <v>51</v>
      </c>
      <c r="C33" s="113">
        <v>5000000</v>
      </c>
      <c r="D33" s="113"/>
      <c r="E33" s="113"/>
      <c r="F33" s="113"/>
      <c r="G33" s="51"/>
      <c r="H33" s="12"/>
      <c r="I33" s="28"/>
      <c r="J33" s="12"/>
      <c r="K33" s="12"/>
      <c r="L33" s="12"/>
      <c r="M33" s="12"/>
      <c r="N33" s="12"/>
      <c r="O33" s="12"/>
      <c r="P33" s="12"/>
      <c r="Q33" s="12"/>
      <c r="R33" s="12"/>
      <c r="S33" s="114"/>
      <c r="T33" s="114"/>
      <c r="U33" s="71">
        <f t="shared" si="0"/>
        <v>0</v>
      </c>
      <c r="V33" s="25">
        <f>S33*100/C33</f>
        <v>0</v>
      </c>
      <c r="W33" s="98">
        <f>C33-S33</f>
        <v>5000000</v>
      </c>
      <c r="X33" s="115"/>
      <c r="Y33" s="13" t="s">
        <v>26</v>
      </c>
      <c r="Z33" s="32" t="s">
        <v>223</v>
      </c>
      <c r="AA33" s="6" t="s">
        <v>20</v>
      </c>
    </row>
    <row r="34" spans="1:27" s="6" customFormat="1" ht="48" customHeight="1" x14ac:dyDescent="0.2">
      <c r="A34" s="14"/>
      <c r="B34" s="15" t="s">
        <v>52</v>
      </c>
      <c r="C34" s="84"/>
      <c r="D34" s="84"/>
      <c r="E34" s="84"/>
      <c r="F34" s="84"/>
      <c r="G34" s="84"/>
      <c r="H34" s="16"/>
      <c r="I34" s="21"/>
      <c r="J34" s="16"/>
      <c r="K34" s="16"/>
      <c r="L34" s="16"/>
      <c r="M34" s="16"/>
      <c r="N34" s="16"/>
      <c r="O34" s="16"/>
      <c r="P34" s="16"/>
      <c r="Q34" s="16"/>
      <c r="R34" s="16"/>
      <c r="S34" s="116"/>
      <c r="T34" s="116"/>
      <c r="U34" s="71">
        <f t="shared" si="0"/>
        <v>0</v>
      </c>
      <c r="V34" s="16"/>
      <c r="W34" s="117"/>
      <c r="X34" s="118"/>
      <c r="Y34" s="17"/>
      <c r="Z34" s="18"/>
      <c r="AA34" s="6" t="s">
        <v>15</v>
      </c>
    </row>
    <row r="35" spans="1:27" s="6" customFormat="1" ht="48" customHeight="1" x14ac:dyDescent="0.2">
      <c r="A35" s="19"/>
      <c r="B35" s="20" t="s">
        <v>53</v>
      </c>
      <c r="C35" s="80"/>
      <c r="D35" s="80"/>
      <c r="E35" s="80"/>
      <c r="F35" s="80"/>
      <c r="G35" s="8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71">
        <f t="shared" si="0"/>
        <v>0</v>
      </c>
      <c r="V35" s="21"/>
      <c r="W35" s="21"/>
      <c r="X35" s="21"/>
      <c r="Y35" s="21"/>
      <c r="Z35" s="21"/>
    </row>
    <row r="36" spans="1:27" s="6" customFormat="1" ht="48" customHeight="1" x14ac:dyDescent="0.2">
      <c r="A36" s="9">
        <v>17</v>
      </c>
      <c r="B36" s="24" t="s">
        <v>54</v>
      </c>
      <c r="C36" s="113">
        <v>9900000</v>
      </c>
      <c r="D36" s="113"/>
      <c r="E36" s="113"/>
      <c r="F36" s="113"/>
      <c r="G36" s="51">
        <v>8358000</v>
      </c>
      <c r="H36" s="12" t="s">
        <v>168</v>
      </c>
      <c r="I36" s="28"/>
      <c r="J36" s="12"/>
      <c r="K36" s="12"/>
      <c r="L36" s="12"/>
      <c r="M36" s="12"/>
      <c r="N36" s="12"/>
      <c r="O36" s="12"/>
      <c r="P36" s="12"/>
      <c r="Q36" s="12"/>
      <c r="R36" s="12"/>
      <c r="S36" s="71">
        <v>8358000</v>
      </c>
      <c r="T36" s="71">
        <v>8358000</v>
      </c>
      <c r="U36" s="71">
        <f t="shared" si="0"/>
        <v>0</v>
      </c>
      <c r="V36" s="25">
        <f>S36*100/C36</f>
        <v>84.424242424242422</v>
      </c>
      <c r="W36" s="98">
        <f>C36-S36</f>
        <v>1542000</v>
      </c>
      <c r="X36" s="136">
        <f>C36-G36</f>
        <v>1542000</v>
      </c>
      <c r="Y36" s="13" t="s">
        <v>55</v>
      </c>
      <c r="Z36" s="70" t="s">
        <v>166</v>
      </c>
      <c r="AA36" s="6" t="s">
        <v>20</v>
      </c>
    </row>
    <row r="37" spans="1:27" s="6" customFormat="1" ht="27" customHeight="1" x14ac:dyDescent="0.2">
      <c r="A37" s="19"/>
      <c r="B37" s="20" t="s">
        <v>280</v>
      </c>
      <c r="C37" s="119"/>
      <c r="D37" s="119"/>
      <c r="E37" s="119"/>
      <c r="F37" s="119"/>
      <c r="G37" s="33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120"/>
      <c r="T37" s="120"/>
      <c r="U37" s="71">
        <f t="shared" si="0"/>
        <v>0</v>
      </c>
      <c r="V37" s="29"/>
      <c r="W37" s="121"/>
      <c r="X37" s="122"/>
      <c r="Y37" s="19"/>
      <c r="Z37" s="27"/>
    </row>
    <row r="38" spans="1:27" s="6" customFormat="1" ht="50.25" customHeight="1" x14ac:dyDescent="0.2">
      <c r="A38" s="9">
        <v>18</v>
      </c>
      <c r="B38" s="24" t="s">
        <v>224</v>
      </c>
      <c r="C38" s="113">
        <v>9950000</v>
      </c>
      <c r="D38" s="113"/>
      <c r="E38" s="113"/>
      <c r="F38" s="113"/>
      <c r="G38" s="51">
        <v>8259000</v>
      </c>
      <c r="H38" s="12" t="s">
        <v>248</v>
      </c>
      <c r="I38" s="28"/>
      <c r="J38" s="12"/>
      <c r="K38" s="12"/>
      <c r="L38" s="12"/>
      <c r="M38" s="12"/>
      <c r="N38" s="12"/>
      <c r="O38" s="12"/>
      <c r="P38" s="12"/>
      <c r="Q38" s="12"/>
      <c r="R38" s="12"/>
      <c r="S38" s="114">
        <v>8259000</v>
      </c>
      <c r="T38" s="114">
        <v>8259000</v>
      </c>
      <c r="U38" s="71">
        <f t="shared" si="0"/>
        <v>0</v>
      </c>
      <c r="V38" s="25">
        <f>S38*100/C38</f>
        <v>83.005025125628137</v>
      </c>
      <c r="W38" s="98">
        <f>C38-S38</f>
        <v>1691000</v>
      </c>
      <c r="X38" s="135">
        <f>C38-G38</f>
        <v>1691000</v>
      </c>
      <c r="Y38" s="13" t="s">
        <v>55</v>
      </c>
      <c r="Z38" s="70" t="s">
        <v>166</v>
      </c>
    </row>
    <row r="39" spans="1:27" s="6" customFormat="1" ht="48" customHeight="1" x14ac:dyDescent="0.2">
      <c r="A39" s="9">
        <v>19</v>
      </c>
      <c r="B39" s="24" t="s">
        <v>57</v>
      </c>
      <c r="C39" s="113">
        <v>9900000</v>
      </c>
      <c r="D39" s="113"/>
      <c r="E39" s="113"/>
      <c r="F39" s="113"/>
      <c r="G39" s="51">
        <v>9850000</v>
      </c>
      <c r="H39" s="12" t="s">
        <v>168</v>
      </c>
      <c r="I39" s="28"/>
      <c r="J39" s="12"/>
      <c r="K39" s="12"/>
      <c r="L39" s="12"/>
      <c r="M39" s="12"/>
      <c r="N39" s="12"/>
      <c r="O39" s="12"/>
      <c r="P39" s="12"/>
      <c r="Q39" s="12"/>
      <c r="R39" s="12"/>
      <c r="S39" s="71">
        <v>9850000</v>
      </c>
      <c r="T39" s="71">
        <v>9850000</v>
      </c>
      <c r="U39" s="71">
        <f t="shared" si="0"/>
        <v>0</v>
      </c>
      <c r="V39" s="25">
        <f>S39*100/C39</f>
        <v>99.494949494949495</v>
      </c>
      <c r="W39" s="98">
        <f>C39-S39</f>
        <v>50000</v>
      </c>
      <c r="X39" s="135">
        <f>C39-G39</f>
        <v>50000</v>
      </c>
      <c r="Y39" s="13" t="s">
        <v>55</v>
      </c>
      <c r="Z39" s="70" t="s">
        <v>166</v>
      </c>
    </row>
    <row r="40" spans="1:27" s="6" customFormat="1" ht="48" customHeight="1" x14ac:dyDescent="0.2">
      <c r="A40" s="9">
        <v>20</v>
      </c>
      <c r="B40" s="24" t="s">
        <v>58</v>
      </c>
      <c r="C40" s="113">
        <v>5956000</v>
      </c>
      <c r="D40" s="113"/>
      <c r="E40" s="113"/>
      <c r="F40" s="113"/>
      <c r="G40" s="51">
        <v>5950000</v>
      </c>
      <c r="H40" s="12" t="s">
        <v>168</v>
      </c>
      <c r="I40" s="28"/>
      <c r="J40" s="12"/>
      <c r="K40" s="12"/>
      <c r="L40" s="12"/>
      <c r="M40" s="12"/>
      <c r="N40" s="12"/>
      <c r="O40" s="12"/>
      <c r="P40" s="12"/>
      <c r="Q40" s="12"/>
      <c r="R40" s="12"/>
      <c r="S40" s="71">
        <v>5950000</v>
      </c>
      <c r="T40" s="71">
        <v>5950000</v>
      </c>
      <c r="U40" s="71">
        <f t="shared" si="0"/>
        <v>0</v>
      </c>
      <c r="V40" s="25">
        <f>S40*100/C40</f>
        <v>99.899261249160517</v>
      </c>
      <c r="W40" s="98">
        <f>C40-S40</f>
        <v>6000</v>
      </c>
      <c r="X40" s="135">
        <f>C40-G40</f>
        <v>6000</v>
      </c>
      <c r="Y40" s="13" t="s">
        <v>55</v>
      </c>
      <c r="Z40" s="70" t="s">
        <v>166</v>
      </c>
    </row>
    <row r="41" spans="1:27" s="6" customFormat="1" ht="48" customHeight="1" x14ac:dyDescent="0.2">
      <c r="A41" s="19"/>
      <c r="B41" s="20" t="s">
        <v>59</v>
      </c>
      <c r="C41" s="119"/>
      <c r="D41" s="119"/>
      <c r="E41" s="119"/>
      <c r="F41" s="119"/>
      <c r="G41" s="119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71">
        <f t="shared" si="0"/>
        <v>0</v>
      </c>
      <c r="V41" s="27"/>
      <c r="W41" s="27"/>
      <c r="X41" s="27"/>
      <c r="Y41" s="27"/>
      <c r="Z41" s="27"/>
    </row>
    <row r="42" spans="1:27" s="6" customFormat="1" ht="120" customHeight="1" x14ac:dyDescent="0.2">
      <c r="A42" s="9">
        <v>21</v>
      </c>
      <c r="B42" s="24" t="s">
        <v>60</v>
      </c>
      <c r="C42" s="113">
        <v>9431601</v>
      </c>
      <c r="D42" s="113"/>
      <c r="E42" s="113"/>
      <c r="F42" s="113"/>
      <c r="G42" s="51">
        <v>9431600.3900000006</v>
      </c>
      <c r="H42" s="12" t="s">
        <v>226</v>
      </c>
      <c r="I42" s="28"/>
      <c r="J42" s="12"/>
      <c r="K42" s="12"/>
      <c r="L42" s="12"/>
      <c r="M42" s="12"/>
      <c r="N42" s="12"/>
      <c r="O42" s="12"/>
      <c r="P42" s="12"/>
      <c r="Q42" s="12"/>
      <c r="R42" s="12"/>
      <c r="S42" s="114">
        <v>9431600.3900000006</v>
      </c>
      <c r="T42" s="114">
        <v>9431600.3900000006</v>
      </c>
      <c r="U42" s="71">
        <f t="shared" si="0"/>
        <v>0</v>
      </c>
      <c r="V42" s="25">
        <f t="shared" ref="V42:V98" si="2">S42*100/C42</f>
        <v>99.999993532381197</v>
      </c>
      <c r="W42" s="98">
        <f t="shared" ref="W42:W91" si="3">C42-S42</f>
        <v>0.60999999940395355</v>
      </c>
      <c r="X42" s="136">
        <f t="shared" ref="X42:X70" si="4">C42-G42</f>
        <v>0.60999999940395355</v>
      </c>
      <c r="Y42" s="13" t="s">
        <v>61</v>
      </c>
      <c r="Z42" s="70" t="s">
        <v>166</v>
      </c>
      <c r="AA42" s="6" t="s">
        <v>20</v>
      </c>
    </row>
    <row r="43" spans="1:27" s="6" customFormat="1" ht="72" customHeight="1" x14ac:dyDescent="0.2">
      <c r="A43" s="9">
        <v>22</v>
      </c>
      <c r="B43" s="24" t="s">
        <v>62</v>
      </c>
      <c r="C43" s="113">
        <v>7792600</v>
      </c>
      <c r="D43" s="113"/>
      <c r="E43" s="113"/>
      <c r="F43" s="113"/>
      <c r="G43" s="51">
        <v>7792600</v>
      </c>
      <c r="H43" s="12" t="s">
        <v>227</v>
      </c>
      <c r="I43" s="28"/>
      <c r="J43" s="12"/>
      <c r="K43" s="12"/>
      <c r="L43" s="12"/>
      <c r="M43" s="12"/>
      <c r="N43" s="12"/>
      <c r="O43" s="12"/>
      <c r="P43" s="12"/>
      <c r="Q43" s="12"/>
      <c r="R43" s="12"/>
      <c r="S43" s="71">
        <v>7792600</v>
      </c>
      <c r="T43" s="71">
        <v>7792600</v>
      </c>
      <c r="U43" s="71">
        <f t="shared" si="0"/>
        <v>0</v>
      </c>
      <c r="V43" s="25">
        <f t="shared" si="2"/>
        <v>100</v>
      </c>
      <c r="W43" s="98">
        <f t="shared" si="3"/>
        <v>0</v>
      </c>
      <c r="X43" s="82">
        <f t="shared" si="4"/>
        <v>0</v>
      </c>
      <c r="Y43" s="13" t="s">
        <v>61</v>
      </c>
      <c r="Z43" s="70" t="s">
        <v>166</v>
      </c>
      <c r="AA43" s="6" t="s">
        <v>20</v>
      </c>
    </row>
    <row r="44" spans="1:27" s="6" customFormat="1" ht="96" customHeight="1" x14ac:dyDescent="0.2">
      <c r="A44" s="9">
        <v>23</v>
      </c>
      <c r="B44" s="24" t="s">
        <v>63</v>
      </c>
      <c r="C44" s="113">
        <v>2248800</v>
      </c>
      <c r="D44" s="113"/>
      <c r="E44" s="113"/>
      <c r="F44" s="113"/>
      <c r="G44" s="51">
        <v>2248800</v>
      </c>
      <c r="H44" s="12" t="s">
        <v>228</v>
      </c>
      <c r="I44" s="28"/>
      <c r="J44" s="12"/>
      <c r="K44" s="12"/>
      <c r="L44" s="12"/>
      <c r="M44" s="12"/>
      <c r="N44" s="12"/>
      <c r="O44" s="12"/>
      <c r="P44" s="12"/>
      <c r="Q44" s="12"/>
      <c r="R44" s="12"/>
      <c r="S44" s="71">
        <v>2248800</v>
      </c>
      <c r="T44" s="71">
        <v>2248800</v>
      </c>
      <c r="U44" s="71">
        <f t="shared" si="0"/>
        <v>0</v>
      </c>
      <c r="V44" s="25">
        <f t="shared" si="2"/>
        <v>100</v>
      </c>
      <c r="W44" s="98">
        <f t="shared" si="3"/>
        <v>0</v>
      </c>
      <c r="X44" s="82">
        <f t="shared" si="4"/>
        <v>0</v>
      </c>
      <c r="Y44" s="13" t="s">
        <v>61</v>
      </c>
      <c r="Z44" s="70" t="s">
        <v>166</v>
      </c>
      <c r="AA44" s="6" t="s">
        <v>20</v>
      </c>
    </row>
    <row r="45" spans="1:27" s="6" customFormat="1" ht="96" customHeight="1" x14ac:dyDescent="0.2">
      <c r="A45" s="9">
        <v>24</v>
      </c>
      <c r="B45" s="24" t="s">
        <v>64</v>
      </c>
      <c r="C45" s="113">
        <v>6839000</v>
      </c>
      <c r="D45" s="113"/>
      <c r="E45" s="113"/>
      <c r="F45" s="113"/>
      <c r="G45" s="51">
        <v>6839000</v>
      </c>
      <c r="H45" s="12" t="s">
        <v>170</v>
      </c>
      <c r="I45" s="28"/>
      <c r="J45" s="12"/>
      <c r="K45" s="12"/>
      <c r="L45" s="12"/>
      <c r="M45" s="12"/>
      <c r="N45" s="12"/>
      <c r="O45" s="12"/>
      <c r="P45" s="12"/>
      <c r="Q45" s="12"/>
      <c r="R45" s="12"/>
      <c r="S45" s="114">
        <v>6839000</v>
      </c>
      <c r="T45" s="114">
        <v>6839000</v>
      </c>
      <c r="U45" s="71">
        <f t="shared" si="0"/>
        <v>0</v>
      </c>
      <c r="V45" s="25">
        <f t="shared" si="2"/>
        <v>100</v>
      </c>
      <c r="W45" s="98">
        <f t="shared" si="3"/>
        <v>0</v>
      </c>
      <c r="X45" s="82">
        <f t="shared" si="4"/>
        <v>0</v>
      </c>
      <c r="Y45" s="13" t="s">
        <v>65</v>
      </c>
      <c r="Z45" s="70" t="s">
        <v>166</v>
      </c>
      <c r="AA45" s="6" t="s">
        <v>20</v>
      </c>
    </row>
    <row r="46" spans="1:27" s="6" customFormat="1" ht="96" customHeight="1" x14ac:dyDescent="0.2">
      <c r="A46" s="13">
        <v>25</v>
      </c>
      <c r="B46" s="50" t="s">
        <v>67</v>
      </c>
      <c r="C46" s="123">
        <v>4168000</v>
      </c>
      <c r="D46" s="123"/>
      <c r="E46" s="123"/>
      <c r="F46" s="123"/>
      <c r="G46" s="51">
        <v>4168000</v>
      </c>
      <c r="H46" s="12" t="s">
        <v>172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71">
        <v>4168000</v>
      </c>
      <c r="T46" s="71">
        <v>4168000</v>
      </c>
      <c r="U46" s="71">
        <f t="shared" si="0"/>
        <v>0</v>
      </c>
      <c r="V46" s="25">
        <f t="shared" si="2"/>
        <v>100</v>
      </c>
      <c r="W46" s="98">
        <f t="shared" si="3"/>
        <v>0</v>
      </c>
      <c r="X46" s="82">
        <f t="shared" si="4"/>
        <v>0</v>
      </c>
      <c r="Y46" s="13" t="s">
        <v>65</v>
      </c>
      <c r="Z46" s="70" t="s">
        <v>166</v>
      </c>
      <c r="AA46" s="6" t="s">
        <v>20</v>
      </c>
    </row>
    <row r="47" spans="1:27" s="6" customFormat="1" ht="72" customHeight="1" x14ac:dyDescent="0.2">
      <c r="A47" s="13">
        <v>26</v>
      </c>
      <c r="B47" s="50" t="s">
        <v>69</v>
      </c>
      <c r="C47" s="123">
        <v>3250000</v>
      </c>
      <c r="D47" s="123"/>
      <c r="E47" s="123"/>
      <c r="F47" s="123"/>
      <c r="G47" s="51">
        <v>3229214.47</v>
      </c>
      <c r="H47" s="12" t="s">
        <v>173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71">
        <v>3229214.47</v>
      </c>
      <c r="T47" s="71">
        <v>3229214.47</v>
      </c>
      <c r="U47" s="71">
        <f t="shared" si="0"/>
        <v>0</v>
      </c>
      <c r="V47" s="25">
        <f t="shared" si="2"/>
        <v>99.36044523076923</v>
      </c>
      <c r="W47" s="129">
        <f t="shared" si="3"/>
        <v>20785.529999999795</v>
      </c>
      <c r="X47" s="136">
        <f t="shared" si="4"/>
        <v>20785.529999999795</v>
      </c>
      <c r="Y47" s="13" t="s">
        <v>65</v>
      </c>
      <c r="Z47" s="70" t="s">
        <v>166</v>
      </c>
      <c r="AA47" s="6" t="s">
        <v>20</v>
      </c>
    </row>
    <row r="48" spans="1:27" s="6" customFormat="1" ht="96" customHeight="1" x14ac:dyDescent="0.2">
      <c r="A48" s="13">
        <v>27</v>
      </c>
      <c r="B48" s="50" t="s">
        <v>71</v>
      </c>
      <c r="C48" s="123">
        <v>3021900</v>
      </c>
      <c r="D48" s="123"/>
      <c r="E48" s="123"/>
      <c r="F48" s="123"/>
      <c r="G48" s="51">
        <v>2842000</v>
      </c>
      <c r="H48" s="12" t="s">
        <v>174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71">
        <v>2842000</v>
      </c>
      <c r="T48" s="71">
        <v>2842000</v>
      </c>
      <c r="U48" s="71">
        <f t="shared" si="0"/>
        <v>0</v>
      </c>
      <c r="V48" s="25">
        <f t="shared" si="2"/>
        <v>94.046791753532545</v>
      </c>
      <c r="W48" s="98">
        <f t="shared" si="3"/>
        <v>179900</v>
      </c>
      <c r="X48" s="136">
        <f t="shared" si="4"/>
        <v>179900</v>
      </c>
      <c r="Y48" s="13" t="s">
        <v>65</v>
      </c>
      <c r="Z48" s="70" t="s">
        <v>166</v>
      </c>
      <c r="AA48" s="6" t="s">
        <v>20</v>
      </c>
    </row>
    <row r="49" spans="1:27" s="6" customFormat="1" ht="72" customHeight="1" x14ac:dyDescent="0.2">
      <c r="A49" s="9">
        <v>28</v>
      </c>
      <c r="B49" s="24" t="s">
        <v>72</v>
      </c>
      <c r="C49" s="113">
        <v>6972000</v>
      </c>
      <c r="D49" s="113"/>
      <c r="E49" s="113"/>
      <c r="F49" s="113">
        <v>6972000</v>
      </c>
      <c r="G49" s="51">
        <v>6972000</v>
      </c>
      <c r="H49" s="12" t="s">
        <v>175</v>
      </c>
      <c r="I49" s="28"/>
      <c r="J49" s="12"/>
      <c r="K49" s="12"/>
      <c r="L49" s="12"/>
      <c r="M49" s="12"/>
      <c r="N49" s="12"/>
      <c r="O49" s="12"/>
      <c r="P49" s="12"/>
      <c r="Q49" s="12"/>
      <c r="R49" s="12"/>
      <c r="S49" s="114"/>
      <c r="T49" s="114"/>
      <c r="U49" s="71">
        <f t="shared" si="0"/>
        <v>0</v>
      </c>
      <c r="V49" s="25">
        <f t="shared" si="2"/>
        <v>0</v>
      </c>
      <c r="W49" s="98">
        <f t="shared" si="3"/>
        <v>6972000</v>
      </c>
      <c r="X49" s="82">
        <f t="shared" si="4"/>
        <v>0</v>
      </c>
      <c r="Y49" s="13" t="s">
        <v>31</v>
      </c>
      <c r="Z49" s="32" t="s">
        <v>142</v>
      </c>
      <c r="AA49" s="6" t="s">
        <v>20</v>
      </c>
    </row>
    <row r="50" spans="1:27" s="6" customFormat="1" ht="72" customHeight="1" x14ac:dyDescent="0.2">
      <c r="A50" s="9">
        <v>29</v>
      </c>
      <c r="B50" s="24" t="s">
        <v>74</v>
      </c>
      <c r="C50" s="113">
        <v>4558000</v>
      </c>
      <c r="D50" s="113"/>
      <c r="E50" s="113"/>
      <c r="F50" s="113">
        <v>4558000</v>
      </c>
      <c r="G50" s="51">
        <v>4558000</v>
      </c>
      <c r="H50" s="12" t="s">
        <v>176</v>
      </c>
      <c r="I50" s="28"/>
      <c r="J50" s="12"/>
      <c r="K50" s="12"/>
      <c r="L50" s="12"/>
      <c r="M50" s="12"/>
      <c r="N50" s="12"/>
      <c r="O50" s="12"/>
      <c r="P50" s="12"/>
      <c r="Q50" s="12"/>
      <c r="R50" s="12"/>
      <c r="S50" s="114"/>
      <c r="T50" s="114"/>
      <c r="U50" s="71">
        <f t="shared" si="0"/>
        <v>0</v>
      </c>
      <c r="V50" s="25">
        <f t="shared" si="2"/>
        <v>0</v>
      </c>
      <c r="W50" s="98">
        <f t="shared" si="3"/>
        <v>4558000</v>
      </c>
      <c r="X50" s="82">
        <f t="shared" si="4"/>
        <v>0</v>
      </c>
      <c r="Y50" s="13" t="s">
        <v>31</v>
      </c>
      <c r="Z50" s="32" t="s">
        <v>142</v>
      </c>
      <c r="AA50" s="6" t="s">
        <v>20</v>
      </c>
    </row>
    <row r="51" spans="1:27" s="6" customFormat="1" ht="72" customHeight="1" x14ac:dyDescent="0.2">
      <c r="A51" s="13">
        <v>30</v>
      </c>
      <c r="B51" s="50" t="s">
        <v>75</v>
      </c>
      <c r="C51" s="123">
        <v>3740000</v>
      </c>
      <c r="D51" s="123"/>
      <c r="E51" s="123"/>
      <c r="F51" s="123"/>
      <c r="G51" s="51">
        <v>3740000</v>
      </c>
      <c r="H51" s="58" t="s">
        <v>177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71">
        <v>3740000</v>
      </c>
      <c r="T51" s="71">
        <v>3740000</v>
      </c>
      <c r="U51" s="71">
        <f t="shared" si="0"/>
        <v>0</v>
      </c>
      <c r="V51" s="25">
        <f t="shared" si="2"/>
        <v>100</v>
      </c>
      <c r="W51" s="98">
        <f t="shared" si="3"/>
        <v>0</v>
      </c>
      <c r="X51" s="82">
        <f t="shared" si="4"/>
        <v>0</v>
      </c>
      <c r="Y51" s="13" t="s">
        <v>31</v>
      </c>
      <c r="Z51" s="70" t="s">
        <v>166</v>
      </c>
      <c r="AA51" s="6" t="s">
        <v>20</v>
      </c>
    </row>
    <row r="52" spans="1:27" s="6" customFormat="1" ht="72" customHeight="1" x14ac:dyDescent="0.2">
      <c r="A52" s="13">
        <v>31</v>
      </c>
      <c r="B52" s="50" t="s">
        <v>76</v>
      </c>
      <c r="C52" s="123">
        <v>1360000</v>
      </c>
      <c r="D52" s="123"/>
      <c r="E52" s="123"/>
      <c r="F52" s="123"/>
      <c r="G52" s="51">
        <v>1360000</v>
      </c>
      <c r="H52" s="12" t="s">
        <v>178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71">
        <v>1360000</v>
      </c>
      <c r="T52" s="71">
        <v>1360000</v>
      </c>
      <c r="U52" s="71">
        <f t="shared" si="0"/>
        <v>0</v>
      </c>
      <c r="V52" s="25">
        <f t="shared" si="2"/>
        <v>100</v>
      </c>
      <c r="W52" s="98">
        <f t="shared" si="3"/>
        <v>0</v>
      </c>
      <c r="X52" s="82">
        <f t="shared" si="4"/>
        <v>0</v>
      </c>
      <c r="Y52" s="13" t="s">
        <v>31</v>
      </c>
      <c r="Z52" s="70" t="s">
        <v>166</v>
      </c>
      <c r="AA52" s="6" t="s">
        <v>20</v>
      </c>
    </row>
    <row r="53" spans="1:27" s="6" customFormat="1" ht="72" customHeight="1" x14ac:dyDescent="0.2">
      <c r="A53" s="13">
        <v>32</v>
      </c>
      <c r="B53" s="50" t="s">
        <v>77</v>
      </c>
      <c r="C53" s="123">
        <v>1345000</v>
      </c>
      <c r="D53" s="123"/>
      <c r="E53" s="123"/>
      <c r="F53" s="123"/>
      <c r="G53" s="51">
        <v>1345000</v>
      </c>
      <c r="H53" s="12" t="s">
        <v>178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71">
        <v>1345000</v>
      </c>
      <c r="T53" s="71">
        <v>1345000</v>
      </c>
      <c r="U53" s="71">
        <f t="shared" si="0"/>
        <v>0</v>
      </c>
      <c r="V53" s="25">
        <f t="shared" si="2"/>
        <v>100</v>
      </c>
      <c r="W53" s="98">
        <f t="shared" si="3"/>
        <v>0</v>
      </c>
      <c r="X53" s="82">
        <f t="shared" si="4"/>
        <v>0</v>
      </c>
      <c r="Y53" s="13" t="s">
        <v>31</v>
      </c>
      <c r="Z53" s="70" t="s">
        <v>166</v>
      </c>
      <c r="AA53" s="6" t="s">
        <v>20</v>
      </c>
    </row>
    <row r="54" spans="1:27" s="6" customFormat="1" ht="72" customHeight="1" x14ac:dyDescent="0.2">
      <c r="A54" s="9">
        <v>33</v>
      </c>
      <c r="B54" s="24" t="s">
        <v>78</v>
      </c>
      <c r="C54" s="123">
        <v>1365000</v>
      </c>
      <c r="D54" s="123"/>
      <c r="E54" s="123"/>
      <c r="F54" s="123"/>
      <c r="G54" s="51">
        <v>1365000</v>
      </c>
      <c r="H54" s="12" t="s">
        <v>230</v>
      </c>
      <c r="I54" s="28"/>
      <c r="J54" s="12"/>
      <c r="K54" s="12"/>
      <c r="L54" s="12"/>
      <c r="M54" s="12"/>
      <c r="N54" s="12"/>
      <c r="O54" s="12"/>
      <c r="P54" s="12"/>
      <c r="Q54" s="12"/>
      <c r="R54" s="12"/>
      <c r="S54" s="71">
        <v>1365000</v>
      </c>
      <c r="T54" s="71">
        <v>1365000</v>
      </c>
      <c r="U54" s="71">
        <f t="shared" si="0"/>
        <v>0</v>
      </c>
      <c r="V54" s="25">
        <f t="shared" si="2"/>
        <v>100</v>
      </c>
      <c r="W54" s="98">
        <f t="shared" si="3"/>
        <v>0</v>
      </c>
      <c r="X54" s="82">
        <f t="shared" si="4"/>
        <v>0</v>
      </c>
      <c r="Y54" s="13" t="s">
        <v>79</v>
      </c>
      <c r="Z54" s="70" t="s">
        <v>166</v>
      </c>
      <c r="AA54" s="6" t="s">
        <v>20</v>
      </c>
    </row>
    <row r="55" spans="1:27" s="6" customFormat="1" ht="72" customHeight="1" x14ac:dyDescent="0.2">
      <c r="A55" s="9">
        <v>34</v>
      </c>
      <c r="B55" s="24" t="s">
        <v>80</v>
      </c>
      <c r="C55" s="123">
        <v>1660000</v>
      </c>
      <c r="D55" s="123"/>
      <c r="E55" s="123"/>
      <c r="F55" s="123"/>
      <c r="G55" s="51">
        <v>1660000</v>
      </c>
      <c r="H55" s="12" t="s">
        <v>230</v>
      </c>
      <c r="I55" s="28"/>
      <c r="J55" s="12"/>
      <c r="K55" s="12"/>
      <c r="L55" s="12"/>
      <c r="M55" s="12"/>
      <c r="N55" s="12"/>
      <c r="O55" s="12"/>
      <c r="P55" s="12"/>
      <c r="Q55" s="12"/>
      <c r="R55" s="12"/>
      <c r="S55" s="114">
        <v>1660000</v>
      </c>
      <c r="T55" s="114">
        <v>1660000</v>
      </c>
      <c r="U55" s="71">
        <f t="shared" si="0"/>
        <v>0</v>
      </c>
      <c r="V55" s="25">
        <f t="shared" si="2"/>
        <v>100</v>
      </c>
      <c r="W55" s="98">
        <f>C55-S55</f>
        <v>0</v>
      </c>
      <c r="X55" s="82">
        <f t="shared" si="4"/>
        <v>0</v>
      </c>
      <c r="Y55" s="13" t="s">
        <v>79</v>
      </c>
      <c r="Z55" s="70" t="s">
        <v>166</v>
      </c>
      <c r="AA55" s="6" t="s">
        <v>20</v>
      </c>
    </row>
    <row r="56" spans="1:27" s="6" customFormat="1" ht="72" customHeight="1" x14ac:dyDescent="0.2">
      <c r="A56" s="9">
        <v>35</v>
      </c>
      <c r="B56" s="24" t="s">
        <v>81</v>
      </c>
      <c r="C56" s="113">
        <v>883000</v>
      </c>
      <c r="D56" s="113"/>
      <c r="E56" s="113"/>
      <c r="F56" s="113"/>
      <c r="G56" s="51">
        <v>883000</v>
      </c>
      <c r="H56" s="12" t="s">
        <v>231</v>
      </c>
      <c r="I56" s="28"/>
      <c r="J56" s="12"/>
      <c r="K56" s="12"/>
      <c r="L56" s="12"/>
      <c r="M56" s="12"/>
      <c r="N56" s="12"/>
      <c r="O56" s="12"/>
      <c r="P56" s="12"/>
      <c r="Q56" s="12"/>
      <c r="R56" s="12"/>
      <c r="S56" s="114">
        <v>883000</v>
      </c>
      <c r="T56" s="114">
        <v>883000</v>
      </c>
      <c r="U56" s="71">
        <f t="shared" si="0"/>
        <v>0</v>
      </c>
      <c r="V56" s="25">
        <f t="shared" si="2"/>
        <v>100</v>
      </c>
      <c r="W56" s="98">
        <f t="shared" si="3"/>
        <v>0</v>
      </c>
      <c r="X56" s="82">
        <f t="shared" si="4"/>
        <v>0</v>
      </c>
      <c r="Y56" s="13" t="s">
        <v>79</v>
      </c>
      <c r="Z56" s="70" t="s">
        <v>166</v>
      </c>
      <c r="AA56" s="6" t="s">
        <v>20</v>
      </c>
    </row>
    <row r="57" spans="1:27" s="6" customFormat="1" ht="72" customHeight="1" x14ac:dyDescent="0.2">
      <c r="A57" s="13">
        <v>36</v>
      </c>
      <c r="B57" s="50" t="s">
        <v>82</v>
      </c>
      <c r="C57" s="123">
        <v>13960000</v>
      </c>
      <c r="D57" s="123"/>
      <c r="E57" s="123"/>
      <c r="F57" s="123"/>
      <c r="G57" s="51">
        <v>13960000</v>
      </c>
      <c r="H57" s="12" t="s">
        <v>243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71">
        <v>13960000</v>
      </c>
      <c r="T57" s="71">
        <v>13960000</v>
      </c>
      <c r="U57" s="71">
        <f t="shared" si="0"/>
        <v>0</v>
      </c>
      <c r="V57" s="25">
        <f t="shared" si="2"/>
        <v>100</v>
      </c>
      <c r="W57" s="98">
        <f t="shared" si="3"/>
        <v>0</v>
      </c>
      <c r="X57" s="82">
        <f t="shared" si="4"/>
        <v>0</v>
      </c>
      <c r="Y57" s="13" t="s">
        <v>83</v>
      </c>
      <c r="Z57" s="70" t="s">
        <v>166</v>
      </c>
      <c r="AA57" s="6" t="s">
        <v>20</v>
      </c>
    </row>
    <row r="58" spans="1:27" s="6" customFormat="1" ht="72" customHeight="1" x14ac:dyDescent="0.2">
      <c r="A58" s="13">
        <v>37</v>
      </c>
      <c r="B58" s="50" t="s">
        <v>84</v>
      </c>
      <c r="C58" s="123">
        <v>6630000</v>
      </c>
      <c r="D58" s="123"/>
      <c r="E58" s="123"/>
      <c r="F58" s="123"/>
      <c r="G58" s="51">
        <v>6630000</v>
      </c>
      <c r="H58" s="12" t="s">
        <v>244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71">
        <v>6630000</v>
      </c>
      <c r="T58" s="71">
        <v>6630000</v>
      </c>
      <c r="U58" s="71">
        <f t="shared" si="0"/>
        <v>0</v>
      </c>
      <c r="V58" s="25">
        <f t="shared" si="2"/>
        <v>100</v>
      </c>
      <c r="W58" s="98">
        <f t="shared" si="3"/>
        <v>0</v>
      </c>
      <c r="X58" s="82">
        <f t="shared" si="4"/>
        <v>0</v>
      </c>
      <c r="Y58" s="13" t="s">
        <v>83</v>
      </c>
      <c r="Z58" s="70" t="s">
        <v>166</v>
      </c>
      <c r="AA58" s="6" t="s">
        <v>20</v>
      </c>
    </row>
    <row r="59" spans="1:27" s="6" customFormat="1" ht="73.5" customHeight="1" x14ac:dyDescent="0.2">
      <c r="A59" s="13">
        <v>38</v>
      </c>
      <c r="B59" s="50" t="s">
        <v>85</v>
      </c>
      <c r="C59" s="123">
        <v>4078000</v>
      </c>
      <c r="D59" s="123"/>
      <c r="E59" s="123"/>
      <c r="F59" s="123">
        <v>4033485</v>
      </c>
      <c r="G59" s="51">
        <v>4033485</v>
      </c>
      <c r="H59" s="12" t="s">
        <v>245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14"/>
      <c r="T59" s="114"/>
      <c r="U59" s="71">
        <f t="shared" si="0"/>
        <v>0</v>
      </c>
      <c r="V59" s="25">
        <f t="shared" si="2"/>
        <v>0</v>
      </c>
      <c r="W59" s="98">
        <f t="shared" si="3"/>
        <v>4078000</v>
      </c>
      <c r="X59" s="82">
        <f t="shared" si="4"/>
        <v>44515</v>
      </c>
      <c r="Y59" s="13" t="s">
        <v>83</v>
      </c>
      <c r="Z59" s="32" t="s">
        <v>142</v>
      </c>
      <c r="AA59" s="6" t="s">
        <v>20</v>
      </c>
    </row>
    <row r="60" spans="1:27" s="6" customFormat="1" ht="72" customHeight="1" x14ac:dyDescent="0.2">
      <c r="A60" s="13">
        <v>39</v>
      </c>
      <c r="B60" s="50" t="s">
        <v>86</v>
      </c>
      <c r="C60" s="123">
        <v>8749000</v>
      </c>
      <c r="D60" s="123"/>
      <c r="E60" s="123"/>
      <c r="F60" s="123"/>
      <c r="G60" s="51">
        <v>8720000</v>
      </c>
      <c r="H60" s="12" t="s">
        <v>182</v>
      </c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71">
        <v>8720000</v>
      </c>
      <c r="T60" s="71">
        <v>8720000</v>
      </c>
      <c r="U60" s="71">
        <f t="shared" si="0"/>
        <v>0</v>
      </c>
      <c r="V60" s="25">
        <f t="shared" si="2"/>
        <v>99.668533546691052</v>
      </c>
      <c r="W60" s="98">
        <f t="shared" si="3"/>
        <v>29000</v>
      </c>
      <c r="X60" s="136">
        <f t="shared" si="4"/>
        <v>29000</v>
      </c>
      <c r="Y60" s="13" t="s">
        <v>24</v>
      </c>
      <c r="Z60" s="70" t="s">
        <v>166</v>
      </c>
      <c r="AA60" s="6" t="s">
        <v>20</v>
      </c>
    </row>
    <row r="61" spans="1:27" s="6" customFormat="1" ht="72" customHeight="1" x14ac:dyDescent="0.2">
      <c r="A61" s="13">
        <v>40</v>
      </c>
      <c r="B61" s="50" t="s">
        <v>87</v>
      </c>
      <c r="C61" s="123">
        <v>2598000</v>
      </c>
      <c r="D61" s="123"/>
      <c r="E61" s="123"/>
      <c r="F61" s="123"/>
      <c r="G61" s="51">
        <v>2566070.88</v>
      </c>
      <c r="H61" s="12" t="s">
        <v>183</v>
      </c>
      <c r="I61" s="51"/>
      <c r="J61" s="51"/>
      <c r="K61" s="51"/>
      <c r="L61" s="51"/>
      <c r="M61" s="51">
        <v>2598000</v>
      </c>
      <c r="N61" s="51"/>
      <c r="O61" s="51"/>
      <c r="P61" s="51"/>
      <c r="Q61" s="51"/>
      <c r="R61" s="51"/>
      <c r="S61" s="71">
        <v>2566070.88</v>
      </c>
      <c r="T61" s="71">
        <v>2566070.88</v>
      </c>
      <c r="U61" s="71">
        <f t="shared" si="0"/>
        <v>0</v>
      </c>
      <c r="V61" s="25">
        <f t="shared" si="2"/>
        <v>98.771011547344116</v>
      </c>
      <c r="W61" s="98">
        <f t="shared" si="3"/>
        <v>31929.120000000112</v>
      </c>
      <c r="X61" s="136">
        <f t="shared" si="4"/>
        <v>31929.120000000112</v>
      </c>
      <c r="Y61" s="13" t="s">
        <v>24</v>
      </c>
      <c r="Z61" s="70" t="s">
        <v>166</v>
      </c>
      <c r="AA61" s="6" t="s">
        <v>20</v>
      </c>
    </row>
    <row r="62" spans="1:27" s="6" customFormat="1" ht="72" customHeight="1" x14ac:dyDescent="0.2">
      <c r="A62" s="13">
        <v>41</v>
      </c>
      <c r="B62" s="50" t="s">
        <v>88</v>
      </c>
      <c r="C62" s="123">
        <v>1827000</v>
      </c>
      <c r="D62" s="123"/>
      <c r="E62" s="123"/>
      <c r="F62" s="123"/>
      <c r="G62" s="51">
        <v>1820000</v>
      </c>
      <c r="H62" s="12" t="s">
        <v>184</v>
      </c>
      <c r="I62" s="51"/>
      <c r="J62" s="51"/>
      <c r="K62" s="51">
        <v>1820000</v>
      </c>
      <c r="L62" s="51"/>
      <c r="M62" s="51"/>
      <c r="N62" s="51"/>
      <c r="O62" s="51"/>
      <c r="P62" s="51"/>
      <c r="Q62" s="51"/>
      <c r="R62" s="51"/>
      <c r="S62" s="71">
        <v>1820000</v>
      </c>
      <c r="T62" s="71">
        <v>1820000</v>
      </c>
      <c r="U62" s="71">
        <f t="shared" si="0"/>
        <v>0</v>
      </c>
      <c r="V62" s="25">
        <f t="shared" si="2"/>
        <v>99.616858237547888</v>
      </c>
      <c r="W62" s="98">
        <f t="shared" si="3"/>
        <v>7000</v>
      </c>
      <c r="X62" s="136">
        <f t="shared" si="4"/>
        <v>7000</v>
      </c>
      <c r="Y62" s="13" t="s">
        <v>89</v>
      </c>
      <c r="Z62" s="70" t="s">
        <v>166</v>
      </c>
      <c r="AA62" s="6" t="s">
        <v>20</v>
      </c>
    </row>
    <row r="63" spans="1:27" s="6" customFormat="1" ht="96" customHeight="1" x14ac:dyDescent="0.2">
      <c r="A63" s="13">
        <v>42</v>
      </c>
      <c r="B63" s="50" t="s">
        <v>91</v>
      </c>
      <c r="C63" s="123">
        <v>1674000</v>
      </c>
      <c r="D63" s="123"/>
      <c r="E63" s="123"/>
      <c r="F63" s="123"/>
      <c r="G63" s="51">
        <v>1669000</v>
      </c>
      <c r="H63" s="12" t="s">
        <v>185</v>
      </c>
      <c r="I63" s="51"/>
      <c r="J63" s="51"/>
      <c r="K63" s="51"/>
      <c r="L63" s="51">
        <f>G63</f>
        <v>1669000</v>
      </c>
      <c r="M63" s="51"/>
      <c r="N63" s="51"/>
      <c r="O63" s="51"/>
      <c r="P63" s="51"/>
      <c r="Q63" s="51"/>
      <c r="R63" s="51"/>
      <c r="S63" s="71">
        <v>1669000</v>
      </c>
      <c r="T63" s="71">
        <v>1669000</v>
      </c>
      <c r="U63" s="71">
        <f t="shared" si="0"/>
        <v>0</v>
      </c>
      <c r="V63" s="25">
        <f t="shared" si="2"/>
        <v>99.701314217443255</v>
      </c>
      <c r="W63" s="98">
        <f t="shared" si="3"/>
        <v>5000</v>
      </c>
      <c r="X63" s="136">
        <f t="shared" si="4"/>
        <v>5000</v>
      </c>
      <c r="Y63" s="13" t="s">
        <v>89</v>
      </c>
      <c r="Z63" s="70" t="s">
        <v>166</v>
      </c>
      <c r="AA63" s="6" t="s">
        <v>20</v>
      </c>
    </row>
    <row r="64" spans="1:27" s="6" customFormat="1" ht="72" customHeight="1" x14ac:dyDescent="0.2">
      <c r="A64" s="13">
        <v>43</v>
      </c>
      <c r="B64" s="50" t="s">
        <v>92</v>
      </c>
      <c r="C64" s="123">
        <v>10320000</v>
      </c>
      <c r="D64" s="123"/>
      <c r="E64" s="123"/>
      <c r="F64" s="123"/>
      <c r="G64" s="51">
        <v>10139357.07</v>
      </c>
      <c r="H64" s="12" t="s">
        <v>186</v>
      </c>
      <c r="I64" s="51"/>
      <c r="J64" s="51"/>
      <c r="K64" s="51"/>
      <c r="L64" s="51">
        <f>G64</f>
        <v>10139357.07</v>
      </c>
      <c r="M64" s="51"/>
      <c r="N64" s="51"/>
      <c r="O64" s="51"/>
      <c r="P64" s="51"/>
      <c r="Q64" s="51"/>
      <c r="R64" s="51"/>
      <c r="S64" s="114">
        <v>10139357.07</v>
      </c>
      <c r="T64" s="114">
        <v>10139357.07</v>
      </c>
      <c r="U64" s="71">
        <f t="shared" si="0"/>
        <v>0</v>
      </c>
      <c r="V64" s="25">
        <f t="shared" si="2"/>
        <v>98.249584011627903</v>
      </c>
      <c r="W64" s="98">
        <f t="shared" si="3"/>
        <v>180642.9299999997</v>
      </c>
      <c r="X64" s="82">
        <f t="shared" si="4"/>
        <v>180642.9299999997</v>
      </c>
      <c r="Y64" s="13" t="s">
        <v>89</v>
      </c>
      <c r="Z64" s="70" t="s">
        <v>166</v>
      </c>
      <c r="AA64" s="6" t="s">
        <v>20</v>
      </c>
    </row>
    <row r="65" spans="1:27" s="6" customFormat="1" ht="72" customHeight="1" x14ac:dyDescent="0.2">
      <c r="A65" s="13">
        <v>44</v>
      </c>
      <c r="B65" s="50" t="s">
        <v>93</v>
      </c>
      <c r="C65" s="123">
        <v>2681000</v>
      </c>
      <c r="D65" s="123"/>
      <c r="E65" s="123"/>
      <c r="F65" s="123"/>
      <c r="G65" s="51">
        <v>2476000</v>
      </c>
      <c r="H65" s="12" t="s">
        <v>187</v>
      </c>
      <c r="I65" s="51"/>
      <c r="J65" s="51"/>
      <c r="K65" s="51">
        <f>G65</f>
        <v>2476000</v>
      </c>
      <c r="L65" s="51"/>
      <c r="M65" s="51"/>
      <c r="N65" s="51"/>
      <c r="O65" s="51"/>
      <c r="P65" s="51"/>
      <c r="Q65" s="51"/>
      <c r="R65" s="51"/>
      <c r="S65" s="71">
        <v>2476000</v>
      </c>
      <c r="T65" s="71">
        <v>2476000</v>
      </c>
      <c r="U65" s="71">
        <f t="shared" si="0"/>
        <v>0</v>
      </c>
      <c r="V65" s="25">
        <f t="shared" si="2"/>
        <v>92.353599403207753</v>
      </c>
      <c r="W65" s="98">
        <f t="shared" si="3"/>
        <v>205000</v>
      </c>
      <c r="X65" s="136">
        <f t="shared" si="4"/>
        <v>205000</v>
      </c>
      <c r="Y65" s="13" t="s">
        <v>89</v>
      </c>
      <c r="Z65" s="70" t="s">
        <v>166</v>
      </c>
      <c r="AA65" s="6" t="s">
        <v>20</v>
      </c>
    </row>
    <row r="66" spans="1:27" s="6" customFormat="1" ht="72" customHeight="1" x14ac:dyDescent="0.2">
      <c r="A66" s="13">
        <v>45</v>
      </c>
      <c r="B66" s="50" t="s">
        <v>94</v>
      </c>
      <c r="C66" s="123">
        <v>1330000</v>
      </c>
      <c r="D66" s="123"/>
      <c r="E66" s="123"/>
      <c r="F66" s="123"/>
      <c r="G66" s="51">
        <v>1330000</v>
      </c>
      <c r="H66" s="12" t="s">
        <v>188</v>
      </c>
      <c r="I66" s="51"/>
      <c r="J66" s="51"/>
      <c r="K66" s="51">
        <f>G66</f>
        <v>1330000</v>
      </c>
      <c r="L66" s="51"/>
      <c r="M66" s="51"/>
      <c r="N66" s="51"/>
      <c r="O66" s="51"/>
      <c r="P66" s="51"/>
      <c r="Q66" s="51"/>
      <c r="R66" s="51"/>
      <c r="S66" s="71">
        <v>1330000</v>
      </c>
      <c r="T66" s="71">
        <v>1330000</v>
      </c>
      <c r="U66" s="71">
        <f t="shared" si="0"/>
        <v>0</v>
      </c>
      <c r="V66" s="25">
        <f t="shared" si="2"/>
        <v>100</v>
      </c>
      <c r="W66" s="98">
        <f t="shared" si="3"/>
        <v>0</v>
      </c>
      <c r="X66" s="82">
        <f t="shared" si="4"/>
        <v>0</v>
      </c>
      <c r="Y66" s="13" t="s">
        <v>89</v>
      </c>
      <c r="Z66" s="70" t="s">
        <v>166</v>
      </c>
      <c r="AA66" s="6" t="s">
        <v>20</v>
      </c>
    </row>
    <row r="67" spans="1:27" s="6" customFormat="1" ht="120.75" customHeight="1" x14ac:dyDescent="0.2">
      <c r="A67" s="13">
        <v>46</v>
      </c>
      <c r="B67" s="50" t="s">
        <v>95</v>
      </c>
      <c r="C67" s="123">
        <v>1310000</v>
      </c>
      <c r="D67" s="123"/>
      <c r="E67" s="123"/>
      <c r="F67" s="123"/>
      <c r="G67" s="51">
        <v>1310000</v>
      </c>
      <c r="H67" s="12" t="s">
        <v>189</v>
      </c>
      <c r="I67" s="51"/>
      <c r="J67" s="51"/>
      <c r="K67" s="51">
        <f>G67</f>
        <v>1310000</v>
      </c>
      <c r="L67" s="51"/>
      <c r="M67" s="51"/>
      <c r="N67" s="51"/>
      <c r="O67" s="51"/>
      <c r="P67" s="51"/>
      <c r="Q67" s="51"/>
      <c r="R67" s="51"/>
      <c r="S67" s="114">
        <v>1310000</v>
      </c>
      <c r="T67" s="114">
        <v>1310000</v>
      </c>
      <c r="U67" s="71">
        <f t="shared" si="0"/>
        <v>0</v>
      </c>
      <c r="V67" s="25">
        <f t="shared" si="2"/>
        <v>100</v>
      </c>
      <c r="W67" s="98">
        <f t="shared" si="3"/>
        <v>0</v>
      </c>
      <c r="X67" s="82">
        <f t="shared" si="4"/>
        <v>0</v>
      </c>
      <c r="Y67" s="13" t="s">
        <v>89</v>
      </c>
      <c r="Z67" s="70" t="s">
        <v>166</v>
      </c>
      <c r="AA67" s="6" t="s">
        <v>20</v>
      </c>
    </row>
    <row r="68" spans="1:27" s="6" customFormat="1" ht="96" x14ac:dyDescent="0.2">
      <c r="A68" s="13">
        <v>47</v>
      </c>
      <c r="B68" s="24" t="s">
        <v>96</v>
      </c>
      <c r="C68" s="113">
        <v>4549000</v>
      </c>
      <c r="D68" s="113"/>
      <c r="E68" s="113"/>
      <c r="F68" s="113"/>
      <c r="G68" s="51">
        <v>4540000</v>
      </c>
      <c r="H68" s="12" t="s">
        <v>190</v>
      </c>
      <c r="I68" s="28"/>
      <c r="J68" s="12"/>
      <c r="K68" s="12"/>
      <c r="L68" s="12"/>
      <c r="M68" s="12"/>
      <c r="N68" s="12"/>
      <c r="O68" s="12"/>
      <c r="P68" s="12"/>
      <c r="Q68" s="12"/>
      <c r="R68" s="12"/>
      <c r="S68" s="71">
        <v>4540000</v>
      </c>
      <c r="T68" s="71">
        <v>4540000</v>
      </c>
      <c r="U68" s="71">
        <f t="shared" si="0"/>
        <v>0</v>
      </c>
      <c r="V68" s="25">
        <f t="shared" si="2"/>
        <v>99.802154319630688</v>
      </c>
      <c r="W68" s="98">
        <f t="shared" si="3"/>
        <v>9000</v>
      </c>
      <c r="X68" s="136">
        <f t="shared" si="4"/>
        <v>9000</v>
      </c>
      <c r="Y68" s="13" t="s">
        <v>29</v>
      </c>
      <c r="Z68" s="70" t="s">
        <v>166</v>
      </c>
      <c r="AA68" s="6" t="s">
        <v>20</v>
      </c>
    </row>
    <row r="69" spans="1:27" s="6" customFormat="1" ht="96" x14ac:dyDescent="0.2">
      <c r="A69" s="13">
        <v>48</v>
      </c>
      <c r="B69" s="50" t="s">
        <v>97</v>
      </c>
      <c r="C69" s="123">
        <v>1510000</v>
      </c>
      <c r="D69" s="123"/>
      <c r="E69" s="123"/>
      <c r="F69" s="123"/>
      <c r="G69" s="51">
        <v>1510000</v>
      </c>
      <c r="H69" s="12" t="s">
        <v>191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71">
        <v>1510000</v>
      </c>
      <c r="T69" s="71">
        <v>1510000</v>
      </c>
      <c r="U69" s="71">
        <f t="shared" si="0"/>
        <v>0</v>
      </c>
      <c r="V69" s="25">
        <f t="shared" si="2"/>
        <v>100</v>
      </c>
      <c r="W69" s="98">
        <f t="shared" si="3"/>
        <v>0</v>
      </c>
      <c r="X69" s="82">
        <f t="shared" si="4"/>
        <v>0</v>
      </c>
      <c r="Y69" s="13" t="s">
        <v>29</v>
      </c>
      <c r="Z69" s="70" t="s">
        <v>166</v>
      </c>
      <c r="AA69" s="6" t="s">
        <v>20</v>
      </c>
    </row>
    <row r="70" spans="1:27" s="6" customFormat="1" ht="96" x14ac:dyDescent="0.2">
      <c r="A70" s="13">
        <v>49</v>
      </c>
      <c r="B70" s="50" t="s">
        <v>98</v>
      </c>
      <c r="C70" s="123">
        <v>1460000</v>
      </c>
      <c r="D70" s="123"/>
      <c r="E70" s="123"/>
      <c r="F70" s="123"/>
      <c r="G70" s="51">
        <v>1460000</v>
      </c>
      <c r="H70" s="12" t="s">
        <v>192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71">
        <v>1460000</v>
      </c>
      <c r="T70" s="71">
        <v>1460000</v>
      </c>
      <c r="U70" s="71">
        <f t="shared" si="0"/>
        <v>0</v>
      </c>
      <c r="V70" s="25">
        <f t="shared" si="2"/>
        <v>100</v>
      </c>
      <c r="W70" s="98">
        <f t="shared" si="3"/>
        <v>0</v>
      </c>
      <c r="X70" s="82">
        <f t="shared" si="4"/>
        <v>0</v>
      </c>
      <c r="Y70" s="13" t="s">
        <v>29</v>
      </c>
      <c r="Z70" s="70" t="s">
        <v>166</v>
      </c>
      <c r="AA70" s="6" t="s">
        <v>20</v>
      </c>
    </row>
    <row r="71" spans="1:27" s="6" customFormat="1" ht="96" x14ac:dyDescent="0.2">
      <c r="A71" s="13">
        <v>50</v>
      </c>
      <c r="B71" s="50" t="s">
        <v>99</v>
      </c>
      <c r="C71" s="123">
        <v>1442000</v>
      </c>
      <c r="D71" s="123"/>
      <c r="E71" s="123"/>
      <c r="F71" s="123"/>
      <c r="G71" s="51">
        <v>1355000</v>
      </c>
      <c r="H71" s="12" t="s">
        <v>193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71">
        <v>1355000</v>
      </c>
      <c r="T71" s="71">
        <v>1355000</v>
      </c>
      <c r="U71" s="71">
        <f t="shared" si="0"/>
        <v>0</v>
      </c>
      <c r="V71" s="25">
        <f t="shared" si="2"/>
        <v>93.966712898751737</v>
      </c>
      <c r="W71" s="98">
        <f t="shared" si="3"/>
        <v>87000</v>
      </c>
      <c r="X71" s="136">
        <f>C71-G71</f>
        <v>87000</v>
      </c>
      <c r="Y71" s="13" t="s">
        <v>29</v>
      </c>
      <c r="Z71" s="70" t="s">
        <v>166</v>
      </c>
      <c r="AA71" s="6" t="s">
        <v>20</v>
      </c>
    </row>
    <row r="72" spans="1:27" s="6" customFormat="1" ht="72" x14ac:dyDescent="0.2">
      <c r="A72" s="13">
        <v>51</v>
      </c>
      <c r="B72" s="50" t="s">
        <v>100</v>
      </c>
      <c r="C72" s="123">
        <v>5120000</v>
      </c>
      <c r="D72" s="123"/>
      <c r="E72" s="123"/>
      <c r="F72" s="123"/>
      <c r="G72" s="51">
        <v>5120000</v>
      </c>
      <c r="H72" s="12" t="s">
        <v>233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14">
        <v>5120000</v>
      </c>
      <c r="T72" s="114">
        <v>5120000</v>
      </c>
      <c r="U72" s="71">
        <f t="shared" ref="U72:U114" si="5">S72-T72</f>
        <v>0</v>
      </c>
      <c r="V72" s="25">
        <f t="shared" si="2"/>
        <v>100</v>
      </c>
      <c r="W72" s="98">
        <f t="shared" si="3"/>
        <v>0</v>
      </c>
      <c r="X72" s="82">
        <f t="shared" ref="X72:X91" si="6">C72-G72</f>
        <v>0</v>
      </c>
      <c r="Y72" s="13" t="s">
        <v>29</v>
      </c>
      <c r="Z72" s="70" t="s">
        <v>166</v>
      </c>
      <c r="AA72" s="6" t="s">
        <v>20</v>
      </c>
    </row>
    <row r="73" spans="1:27" s="6" customFormat="1" ht="72" x14ac:dyDescent="0.2">
      <c r="A73" s="13">
        <v>52</v>
      </c>
      <c r="B73" s="50" t="s">
        <v>101</v>
      </c>
      <c r="C73" s="123">
        <v>1612000</v>
      </c>
      <c r="D73" s="123"/>
      <c r="E73" s="123"/>
      <c r="F73" s="123"/>
      <c r="G73" s="51">
        <v>1580000</v>
      </c>
      <c r="H73" s="12" t="s">
        <v>194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71">
        <v>1580000</v>
      </c>
      <c r="T73" s="71">
        <v>1580000</v>
      </c>
      <c r="U73" s="71">
        <f t="shared" si="5"/>
        <v>0</v>
      </c>
      <c r="V73" s="25">
        <f t="shared" si="2"/>
        <v>98.014888337468989</v>
      </c>
      <c r="W73" s="98">
        <f t="shared" si="3"/>
        <v>32000</v>
      </c>
      <c r="X73" s="136">
        <f t="shared" si="6"/>
        <v>32000</v>
      </c>
      <c r="Y73" s="13" t="s">
        <v>29</v>
      </c>
      <c r="Z73" s="70" t="s">
        <v>166</v>
      </c>
      <c r="AA73" s="6" t="s">
        <v>20</v>
      </c>
    </row>
    <row r="74" spans="1:27" s="6" customFormat="1" ht="72" customHeight="1" x14ac:dyDescent="0.2">
      <c r="A74" s="13">
        <v>53</v>
      </c>
      <c r="B74" s="50" t="s">
        <v>102</v>
      </c>
      <c r="C74" s="123">
        <v>8839000</v>
      </c>
      <c r="D74" s="123"/>
      <c r="E74" s="123"/>
      <c r="F74" s="123">
        <v>5303400</v>
      </c>
      <c r="G74" s="51">
        <v>8839000</v>
      </c>
      <c r="H74" s="12" t="s">
        <v>195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71">
        <v>3535600</v>
      </c>
      <c r="T74" s="71">
        <v>3535600</v>
      </c>
      <c r="U74" s="71">
        <f t="shared" si="5"/>
        <v>0</v>
      </c>
      <c r="V74" s="25">
        <f t="shared" si="2"/>
        <v>40</v>
      </c>
      <c r="W74" s="98">
        <f t="shared" si="3"/>
        <v>5303400</v>
      </c>
      <c r="X74" s="82">
        <f t="shared" si="6"/>
        <v>0</v>
      </c>
      <c r="Y74" s="13" t="s">
        <v>103</v>
      </c>
      <c r="Z74" s="32" t="s">
        <v>142</v>
      </c>
      <c r="AA74" s="6" t="s">
        <v>20</v>
      </c>
    </row>
    <row r="75" spans="1:27" s="6" customFormat="1" ht="96" customHeight="1" x14ac:dyDescent="0.2">
      <c r="A75" s="13">
        <v>54</v>
      </c>
      <c r="B75" s="50" t="s">
        <v>104</v>
      </c>
      <c r="C75" s="123">
        <v>4939000</v>
      </c>
      <c r="D75" s="123"/>
      <c r="E75" s="123"/>
      <c r="F75" s="123"/>
      <c r="G75" s="51">
        <v>4939000</v>
      </c>
      <c r="H75" s="12" t="s">
        <v>196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71">
        <v>4939000</v>
      </c>
      <c r="T75" s="71">
        <v>4939000</v>
      </c>
      <c r="U75" s="71">
        <f t="shared" si="5"/>
        <v>0</v>
      </c>
      <c r="V75" s="25">
        <f t="shared" si="2"/>
        <v>100</v>
      </c>
      <c r="W75" s="98">
        <f t="shared" si="3"/>
        <v>0</v>
      </c>
      <c r="X75" s="82">
        <f t="shared" si="6"/>
        <v>0</v>
      </c>
      <c r="Y75" s="13" t="s">
        <v>103</v>
      </c>
      <c r="Z75" s="70" t="s">
        <v>166</v>
      </c>
      <c r="AA75" s="6" t="s">
        <v>20</v>
      </c>
    </row>
    <row r="76" spans="1:27" s="6" customFormat="1" ht="96" customHeight="1" x14ac:dyDescent="0.2">
      <c r="A76" s="13">
        <v>55</v>
      </c>
      <c r="B76" s="50" t="s">
        <v>105</v>
      </c>
      <c r="C76" s="123">
        <v>5490000</v>
      </c>
      <c r="D76" s="123"/>
      <c r="E76" s="123"/>
      <c r="F76" s="123"/>
      <c r="G76" s="51">
        <v>5490000</v>
      </c>
      <c r="H76" s="12" t="s">
        <v>197</v>
      </c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71">
        <v>5490000</v>
      </c>
      <c r="T76" s="71">
        <v>5490000</v>
      </c>
      <c r="U76" s="71">
        <f t="shared" si="5"/>
        <v>0</v>
      </c>
      <c r="V76" s="25">
        <f t="shared" si="2"/>
        <v>100</v>
      </c>
      <c r="W76" s="98">
        <f t="shared" si="3"/>
        <v>0</v>
      </c>
      <c r="X76" s="82">
        <f t="shared" si="6"/>
        <v>0</v>
      </c>
      <c r="Y76" s="13" t="s">
        <v>24</v>
      </c>
      <c r="Z76" s="70" t="s">
        <v>166</v>
      </c>
      <c r="AA76" s="6" t="s">
        <v>20</v>
      </c>
    </row>
    <row r="77" spans="1:27" s="6" customFormat="1" ht="48" x14ac:dyDescent="0.2">
      <c r="A77" s="13">
        <v>56</v>
      </c>
      <c r="B77" s="24" t="s">
        <v>106</v>
      </c>
      <c r="C77" s="113">
        <v>920000</v>
      </c>
      <c r="D77" s="113"/>
      <c r="E77" s="113"/>
      <c r="F77" s="113"/>
      <c r="G77" s="51">
        <v>915083</v>
      </c>
      <c r="H77" s="12" t="s">
        <v>249</v>
      </c>
      <c r="I77" s="28"/>
      <c r="J77" s="12"/>
      <c r="K77" s="12"/>
      <c r="L77" s="12"/>
      <c r="M77" s="12"/>
      <c r="N77" s="12"/>
      <c r="O77" s="12"/>
      <c r="P77" s="12"/>
      <c r="Q77" s="12"/>
      <c r="R77" s="12"/>
      <c r="S77" s="114">
        <v>915083</v>
      </c>
      <c r="T77" s="114">
        <v>915083</v>
      </c>
      <c r="U77" s="71">
        <f t="shared" si="5"/>
        <v>0</v>
      </c>
      <c r="V77" s="25">
        <f t="shared" si="2"/>
        <v>99.465543478260869</v>
      </c>
      <c r="W77" s="98">
        <f t="shared" si="3"/>
        <v>4917</v>
      </c>
      <c r="X77" s="136">
        <f t="shared" si="6"/>
        <v>4917</v>
      </c>
      <c r="Y77" s="13" t="s">
        <v>29</v>
      </c>
      <c r="Z77" s="70" t="s">
        <v>166</v>
      </c>
      <c r="AA77" s="6" t="s">
        <v>20</v>
      </c>
    </row>
    <row r="78" spans="1:27" s="6" customFormat="1" ht="72" x14ac:dyDescent="0.2">
      <c r="A78" s="13">
        <v>57</v>
      </c>
      <c r="B78" s="24" t="s">
        <v>107</v>
      </c>
      <c r="C78" s="113">
        <v>3650000</v>
      </c>
      <c r="D78" s="113"/>
      <c r="E78" s="113"/>
      <c r="F78" s="113"/>
      <c r="G78" s="51">
        <v>3650000</v>
      </c>
      <c r="H78" s="12" t="s">
        <v>198</v>
      </c>
      <c r="I78" s="28"/>
      <c r="J78" s="12"/>
      <c r="K78" s="12"/>
      <c r="L78" s="12"/>
      <c r="M78" s="12"/>
      <c r="N78" s="12"/>
      <c r="O78" s="12"/>
      <c r="P78" s="12"/>
      <c r="Q78" s="12"/>
      <c r="R78" s="12"/>
      <c r="S78" s="114">
        <v>3650000</v>
      </c>
      <c r="T78" s="114">
        <v>3650000</v>
      </c>
      <c r="U78" s="71">
        <f t="shared" si="5"/>
        <v>0</v>
      </c>
      <c r="V78" s="25">
        <f t="shared" si="2"/>
        <v>100</v>
      </c>
      <c r="W78" s="98">
        <f t="shared" si="3"/>
        <v>0</v>
      </c>
      <c r="X78" s="82">
        <f t="shared" si="6"/>
        <v>0</v>
      </c>
      <c r="Y78" s="13" t="s">
        <v>29</v>
      </c>
      <c r="Z78" s="70" t="s">
        <v>166</v>
      </c>
      <c r="AA78" s="6" t="s">
        <v>20</v>
      </c>
    </row>
    <row r="79" spans="1:27" s="6" customFormat="1" ht="96" x14ac:dyDescent="0.2">
      <c r="A79" s="13">
        <v>58</v>
      </c>
      <c r="B79" s="50" t="s">
        <v>108</v>
      </c>
      <c r="C79" s="123">
        <v>1750000</v>
      </c>
      <c r="D79" s="123"/>
      <c r="E79" s="123"/>
      <c r="F79" s="123"/>
      <c r="G79" s="51">
        <v>1750000</v>
      </c>
      <c r="H79" s="12" t="s">
        <v>199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71">
        <v>1750000</v>
      </c>
      <c r="T79" s="71">
        <v>1750000</v>
      </c>
      <c r="U79" s="71">
        <f t="shared" si="5"/>
        <v>0</v>
      </c>
      <c r="V79" s="25">
        <f t="shared" si="2"/>
        <v>100</v>
      </c>
      <c r="W79" s="98">
        <f t="shared" si="3"/>
        <v>0</v>
      </c>
      <c r="X79" s="82">
        <f>C79-G79</f>
        <v>0</v>
      </c>
      <c r="Y79" s="13" t="s">
        <v>29</v>
      </c>
      <c r="Z79" s="70" t="s">
        <v>166</v>
      </c>
      <c r="AA79" s="6" t="s">
        <v>20</v>
      </c>
    </row>
    <row r="80" spans="1:27" s="6" customFormat="1" ht="72" customHeight="1" x14ac:dyDescent="0.2">
      <c r="A80" s="13">
        <v>59</v>
      </c>
      <c r="B80" s="50" t="s">
        <v>109</v>
      </c>
      <c r="C80" s="123">
        <v>4080000</v>
      </c>
      <c r="D80" s="123"/>
      <c r="E80" s="123"/>
      <c r="F80" s="123"/>
      <c r="G80" s="51">
        <v>4028000</v>
      </c>
      <c r="H80" s="12" t="s">
        <v>200</v>
      </c>
      <c r="I80" s="12"/>
      <c r="J80" s="31">
        <v>1224000</v>
      </c>
      <c r="K80" s="12"/>
      <c r="L80" s="31">
        <v>1224000</v>
      </c>
      <c r="M80" s="31">
        <v>1632000</v>
      </c>
      <c r="N80" s="12"/>
      <c r="O80" s="12"/>
      <c r="P80" s="12"/>
      <c r="Q80" s="12"/>
      <c r="R80" s="12"/>
      <c r="S80" s="71">
        <v>4028000</v>
      </c>
      <c r="T80" s="71">
        <v>4028000</v>
      </c>
      <c r="U80" s="71">
        <f t="shared" si="5"/>
        <v>0</v>
      </c>
      <c r="V80" s="25">
        <f t="shared" si="2"/>
        <v>98.725490196078425</v>
      </c>
      <c r="W80" s="98">
        <f t="shared" si="3"/>
        <v>52000</v>
      </c>
      <c r="X80" s="136">
        <f t="shared" si="6"/>
        <v>52000</v>
      </c>
      <c r="Y80" s="13" t="s">
        <v>31</v>
      </c>
      <c r="Z80" s="70" t="s">
        <v>166</v>
      </c>
      <c r="AA80" s="6" t="s">
        <v>20</v>
      </c>
    </row>
    <row r="81" spans="1:27" s="6" customFormat="1" ht="72" customHeight="1" x14ac:dyDescent="0.2">
      <c r="A81" s="13">
        <v>60</v>
      </c>
      <c r="B81" s="24" t="s">
        <v>110</v>
      </c>
      <c r="C81" s="113">
        <v>6596000</v>
      </c>
      <c r="D81" s="113"/>
      <c r="E81" s="113"/>
      <c r="F81" s="113"/>
      <c r="G81" s="51">
        <v>6596000</v>
      </c>
      <c r="H81" s="12" t="s">
        <v>201</v>
      </c>
      <c r="I81" s="28"/>
      <c r="J81" s="12"/>
      <c r="K81" s="12"/>
      <c r="L81" s="12"/>
      <c r="M81" s="12"/>
      <c r="N81" s="12"/>
      <c r="O81" s="12"/>
      <c r="P81" s="12"/>
      <c r="Q81" s="12"/>
      <c r="R81" s="12"/>
      <c r="S81" s="71">
        <v>6596000</v>
      </c>
      <c r="T81" s="71">
        <v>6596000</v>
      </c>
      <c r="U81" s="71">
        <f t="shared" si="5"/>
        <v>0</v>
      </c>
      <c r="V81" s="25">
        <f t="shared" si="2"/>
        <v>100</v>
      </c>
      <c r="W81" s="98">
        <f t="shared" si="3"/>
        <v>0</v>
      </c>
      <c r="X81" s="82">
        <f t="shared" si="6"/>
        <v>0</v>
      </c>
      <c r="Y81" s="13" t="s">
        <v>46</v>
      </c>
      <c r="Z81" s="70" t="s">
        <v>166</v>
      </c>
      <c r="AA81" s="6" t="s">
        <v>20</v>
      </c>
    </row>
    <row r="82" spans="1:27" s="6" customFormat="1" ht="74.25" customHeight="1" x14ac:dyDescent="0.2">
      <c r="A82" s="13">
        <v>61</v>
      </c>
      <c r="B82" s="24" t="s">
        <v>111</v>
      </c>
      <c r="C82" s="113">
        <v>4980000</v>
      </c>
      <c r="D82" s="113"/>
      <c r="E82" s="113"/>
      <c r="F82" s="113"/>
      <c r="G82" s="51">
        <v>4980000</v>
      </c>
      <c r="H82" s="12" t="s">
        <v>202</v>
      </c>
      <c r="I82" s="28"/>
      <c r="J82" s="12"/>
      <c r="K82" s="12"/>
      <c r="L82" s="12"/>
      <c r="M82" s="12"/>
      <c r="N82" s="12"/>
      <c r="O82" s="12"/>
      <c r="P82" s="12"/>
      <c r="Q82" s="12"/>
      <c r="R82" s="12"/>
      <c r="S82" s="71">
        <v>4980000</v>
      </c>
      <c r="T82" s="71">
        <v>4980000</v>
      </c>
      <c r="U82" s="71">
        <f t="shared" si="5"/>
        <v>0</v>
      </c>
      <c r="V82" s="25">
        <f t="shared" si="2"/>
        <v>100</v>
      </c>
      <c r="W82" s="98">
        <f t="shared" si="3"/>
        <v>0</v>
      </c>
      <c r="X82" s="82">
        <f t="shared" si="6"/>
        <v>0</v>
      </c>
      <c r="Y82" s="13" t="s">
        <v>65</v>
      </c>
      <c r="Z82" s="70" t="s">
        <v>166</v>
      </c>
      <c r="AA82" s="6" t="s">
        <v>20</v>
      </c>
    </row>
    <row r="83" spans="1:27" s="6" customFormat="1" ht="72" customHeight="1" x14ac:dyDescent="0.2">
      <c r="A83" s="13">
        <v>62</v>
      </c>
      <c r="B83" s="50" t="s">
        <v>112</v>
      </c>
      <c r="C83" s="123">
        <v>5890000</v>
      </c>
      <c r="D83" s="123"/>
      <c r="E83" s="123"/>
      <c r="F83" s="123"/>
      <c r="G83" s="51">
        <v>5890000</v>
      </c>
      <c r="H83" s="12" t="s">
        <v>182</v>
      </c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71">
        <v>5890000</v>
      </c>
      <c r="T83" s="71">
        <v>5890000</v>
      </c>
      <c r="U83" s="71">
        <f t="shared" si="5"/>
        <v>0</v>
      </c>
      <c r="V83" s="25">
        <f t="shared" si="2"/>
        <v>100</v>
      </c>
      <c r="W83" s="98">
        <f t="shared" si="3"/>
        <v>0</v>
      </c>
      <c r="X83" s="82">
        <f t="shared" si="6"/>
        <v>0</v>
      </c>
      <c r="Y83" s="13" t="s">
        <v>24</v>
      </c>
      <c r="Z83" s="70" t="s">
        <v>166</v>
      </c>
      <c r="AA83" s="6" t="s">
        <v>20</v>
      </c>
    </row>
    <row r="84" spans="1:27" s="6" customFormat="1" ht="74.25" customHeight="1" x14ac:dyDescent="0.2">
      <c r="A84" s="13">
        <v>63</v>
      </c>
      <c r="B84" s="50" t="s">
        <v>113</v>
      </c>
      <c r="C84" s="123">
        <v>2550000</v>
      </c>
      <c r="D84" s="123"/>
      <c r="E84" s="123"/>
      <c r="F84" s="123"/>
      <c r="G84" s="51">
        <v>2550000</v>
      </c>
      <c r="H84" s="12" t="s">
        <v>203</v>
      </c>
      <c r="I84" s="12"/>
      <c r="J84" s="12"/>
      <c r="K84" s="39">
        <f>G84</f>
        <v>2550000</v>
      </c>
      <c r="L84" s="12"/>
      <c r="M84" s="12"/>
      <c r="N84" s="12"/>
      <c r="O84" s="12"/>
      <c r="P84" s="12"/>
      <c r="Q84" s="12"/>
      <c r="R84" s="12"/>
      <c r="S84" s="71">
        <v>2550000</v>
      </c>
      <c r="T84" s="71">
        <v>2550000</v>
      </c>
      <c r="U84" s="71">
        <f t="shared" si="5"/>
        <v>0</v>
      </c>
      <c r="V84" s="25">
        <f t="shared" si="2"/>
        <v>100</v>
      </c>
      <c r="W84" s="98">
        <f t="shared" si="3"/>
        <v>0</v>
      </c>
      <c r="X84" s="82">
        <f t="shared" si="6"/>
        <v>0</v>
      </c>
      <c r="Y84" s="13" t="s">
        <v>31</v>
      </c>
      <c r="Z84" s="70" t="s">
        <v>166</v>
      </c>
      <c r="AA84" s="6" t="s">
        <v>20</v>
      </c>
    </row>
    <row r="85" spans="1:27" s="6" customFormat="1" ht="72" customHeight="1" x14ac:dyDescent="0.2">
      <c r="A85" s="13">
        <v>64</v>
      </c>
      <c r="B85" s="50" t="s">
        <v>114</v>
      </c>
      <c r="C85" s="123">
        <v>7419000</v>
      </c>
      <c r="D85" s="123"/>
      <c r="E85" s="123"/>
      <c r="F85" s="123"/>
      <c r="G85" s="51">
        <v>7419000</v>
      </c>
      <c r="H85" s="12" t="s">
        <v>189</v>
      </c>
      <c r="I85" s="51"/>
      <c r="J85" s="51"/>
      <c r="K85" s="31">
        <f>G85</f>
        <v>7419000</v>
      </c>
      <c r="L85" s="51"/>
      <c r="M85" s="51"/>
      <c r="N85" s="51"/>
      <c r="O85" s="51"/>
      <c r="P85" s="51"/>
      <c r="Q85" s="51"/>
      <c r="R85" s="51"/>
      <c r="S85" s="71">
        <v>7419000</v>
      </c>
      <c r="T85" s="71">
        <v>7419000</v>
      </c>
      <c r="U85" s="71">
        <f t="shared" si="5"/>
        <v>0</v>
      </c>
      <c r="V85" s="25">
        <f t="shared" si="2"/>
        <v>100</v>
      </c>
      <c r="W85" s="98">
        <f t="shared" si="3"/>
        <v>0</v>
      </c>
      <c r="X85" s="82">
        <f t="shared" si="6"/>
        <v>0</v>
      </c>
      <c r="Y85" s="13" t="s">
        <v>89</v>
      </c>
      <c r="Z85" s="70" t="s">
        <v>166</v>
      </c>
      <c r="AA85" s="6" t="s">
        <v>20</v>
      </c>
    </row>
    <row r="86" spans="1:27" s="6" customFormat="1" ht="50.25" customHeight="1" x14ac:dyDescent="0.2">
      <c r="A86" s="13">
        <v>65</v>
      </c>
      <c r="B86" s="50" t="s">
        <v>115</v>
      </c>
      <c r="C86" s="123">
        <v>1800000</v>
      </c>
      <c r="D86" s="123"/>
      <c r="E86" s="123"/>
      <c r="F86" s="123">
        <v>1800000</v>
      </c>
      <c r="G86" s="51">
        <v>1800000</v>
      </c>
      <c r="H86" s="12" t="s">
        <v>250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14"/>
      <c r="T86" s="114"/>
      <c r="U86" s="71">
        <f t="shared" si="5"/>
        <v>0</v>
      </c>
      <c r="V86" s="25">
        <f t="shared" si="2"/>
        <v>0</v>
      </c>
      <c r="W86" s="98">
        <f t="shared" si="3"/>
        <v>1800000</v>
      </c>
      <c r="X86" s="82">
        <f t="shared" si="6"/>
        <v>0</v>
      </c>
      <c r="Y86" s="13" t="s">
        <v>29</v>
      </c>
      <c r="Z86" s="32" t="s">
        <v>142</v>
      </c>
      <c r="AA86" s="6" t="s">
        <v>20</v>
      </c>
    </row>
    <row r="87" spans="1:27" s="6" customFormat="1" ht="72" x14ac:dyDescent="0.2">
      <c r="A87" s="13">
        <v>66</v>
      </c>
      <c r="B87" s="50" t="s">
        <v>116</v>
      </c>
      <c r="C87" s="123">
        <v>7290000</v>
      </c>
      <c r="D87" s="123"/>
      <c r="E87" s="123"/>
      <c r="F87" s="123">
        <v>7270000</v>
      </c>
      <c r="G87" s="51">
        <v>7270000</v>
      </c>
      <c r="H87" s="12" t="s">
        <v>270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14"/>
      <c r="T87" s="114"/>
      <c r="U87" s="71">
        <f t="shared" si="5"/>
        <v>0</v>
      </c>
      <c r="V87" s="25">
        <f t="shared" si="2"/>
        <v>0</v>
      </c>
      <c r="W87" s="98">
        <f t="shared" si="3"/>
        <v>7290000</v>
      </c>
      <c r="X87" s="136">
        <f t="shared" si="6"/>
        <v>20000</v>
      </c>
      <c r="Y87" s="13" t="s">
        <v>29</v>
      </c>
      <c r="Z87" s="32" t="s">
        <v>142</v>
      </c>
      <c r="AA87" s="6" t="s">
        <v>20</v>
      </c>
    </row>
    <row r="88" spans="1:27" s="6" customFormat="1" ht="72" x14ac:dyDescent="0.2">
      <c r="A88" s="13">
        <v>67</v>
      </c>
      <c r="B88" s="50" t="s">
        <v>117</v>
      </c>
      <c r="C88" s="123">
        <v>4749000</v>
      </c>
      <c r="D88" s="123"/>
      <c r="E88" s="123"/>
      <c r="F88" s="123">
        <v>4749000</v>
      </c>
      <c r="G88" s="51">
        <v>4749000</v>
      </c>
      <c r="H88" s="12" t="s">
        <v>259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14"/>
      <c r="T88" s="114"/>
      <c r="U88" s="71">
        <f t="shared" si="5"/>
        <v>0</v>
      </c>
      <c r="V88" s="25">
        <f t="shared" si="2"/>
        <v>0</v>
      </c>
      <c r="W88" s="98">
        <f t="shared" si="3"/>
        <v>4749000</v>
      </c>
      <c r="X88" s="115">
        <f t="shared" si="6"/>
        <v>0</v>
      </c>
      <c r="Y88" s="13" t="s">
        <v>29</v>
      </c>
      <c r="Z88" s="32" t="s">
        <v>142</v>
      </c>
      <c r="AA88" s="6" t="s">
        <v>20</v>
      </c>
    </row>
    <row r="89" spans="1:27" s="6" customFormat="1" ht="48" x14ac:dyDescent="0.2">
      <c r="A89" s="13">
        <v>68</v>
      </c>
      <c r="B89" s="50" t="s">
        <v>118</v>
      </c>
      <c r="C89" s="123">
        <v>1395968</v>
      </c>
      <c r="D89" s="123"/>
      <c r="E89" s="123"/>
      <c r="F89" s="123"/>
      <c r="G89" s="51">
        <v>1395968</v>
      </c>
      <c r="H89" s="12" t="s">
        <v>204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71">
        <v>1395968</v>
      </c>
      <c r="T89" s="71">
        <v>1395968</v>
      </c>
      <c r="U89" s="71">
        <f t="shared" si="5"/>
        <v>0</v>
      </c>
      <c r="V89" s="25">
        <f t="shared" si="2"/>
        <v>100</v>
      </c>
      <c r="W89" s="98">
        <f t="shared" si="3"/>
        <v>0</v>
      </c>
      <c r="X89" s="82">
        <f t="shared" si="6"/>
        <v>0</v>
      </c>
      <c r="Y89" s="13" t="s">
        <v>29</v>
      </c>
      <c r="Z89" s="70" t="s">
        <v>166</v>
      </c>
      <c r="AA89" s="6" t="s">
        <v>20</v>
      </c>
    </row>
    <row r="90" spans="1:27" s="6" customFormat="1" ht="96" x14ac:dyDescent="0.2">
      <c r="A90" s="13">
        <v>69</v>
      </c>
      <c r="B90" s="50" t="s">
        <v>119</v>
      </c>
      <c r="C90" s="123">
        <v>3563000</v>
      </c>
      <c r="D90" s="123"/>
      <c r="E90" s="123"/>
      <c r="F90" s="123"/>
      <c r="G90" s="51">
        <v>3554900</v>
      </c>
      <c r="H90" s="12" t="s">
        <v>205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71">
        <v>3554900</v>
      </c>
      <c r="T90" s="71">
        <v>3554900</v>
      </c>
      <c r="U90" s="71">
        <f t="shared" si="5"/>
        <v>0</v>
      </c>
      <c r="V90" s="25">
        <f t="shared" si="2"/>
        <v>99.772663485826556</v>
      </c>
      <c r="W90" s="98">
        <f t="shared" si="3"/>
        <v>8100</v>
      </c>
      <c r="X90" s="136">
        <f t="shared" si="6"/>
        <v>8100</v>
      </c>
      <c r="Y90" s="13" t="s">
        <v>29</v>
      </c>
      <c r="Z90" s="70" t="s">
        <v>166</v>
      </c>
      <c r="AA90" s="6" t="s">
        <v>20</v>
      </c>
    </row>
    <row r="91" spans="1:27" s="6" customFormat="1" ht="99.75" customHeight="1" x14ac:dyDescent="0.2">
      <c r="A91" s="13">
        <v>70</v>
      </c>
      <c r="B91" s="24" t="s">
        <v>120</v>
      </c>
      <c r="C91" s="113">
        <v>3513000</v>
      </c>
      <c r="D91" s="113"/>
      <c r="E91" s="113"/>
      <c r="F91" s="113"/>
      <c r="G91" s="51">
        <v>3442700</v>
      </c>
      <c r="H91" s="12" t="s">
        <v>234</v>
      </c>
      <c r="I91" s="28"/>
      <c r="J91" s="12"/>
      <c r="K91" s="12"/>
      <c r="L91" s="12"/>
      <c r="M91" s="12"/>
      <c r="N91" s="12"/>
      <c r="O91" s="12"/>
      <c r="P91" s="12"/>
      <c r="Q91" s="12"/>
      <c r="R91" s="12"/>
      <c r="S91" s="71">
        <v>3442700</v>
      </c>
      <c r="T91" s="71">
        <v>3442700</v>
      </c>
      <c r="U91" s="71">
        <f t="shared" si="5"/>
        <v>0</v>
      </c>
      <c r="V91" s="25">
        <f t="shared" si="2"/>
        <v>97.99886137204669</v>
      </c>
      <c r="W91" s="98">
        <f t="shared" si="3"/>
        <v>70300</v>
      </c>
      <c r="X91" s="136">
        <f t="shared" si="6"/>
        <v>70300</v>
      </c>
      <c r="Y91" s="13" t="s">
        <v>61</v>
      </c>
      <c r="Z91" s="70" t="s">
        <v>166</v>
      </c>
      <c r="AA91" s="6" t="s">
        <v>20</v>
      </c>
    </row>
    <row r="92" spans="1:27" s="6" customFormat="1" ht="25.5" customHeight="1" x14ac:dyDescent="0.2">
      <c r="A92" s="19"/>
      <c r="B92" s="20" t="s">
        <v>256</v>
      </c>
      <c r="C92" s="119"/>
      <c r="D92" s="119"/>
      <c r="E92" s="119"/>
      <c r="F92" s="119"/>
      <c r="G92" s="33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120"/>
      <c r="T92" s="120"/>
      <c r="U92" s="71">
        <f t="shared" si="5"/>
        <v>0</v>
      </c>
      <c r="V92" s="29"/>
      <c r="W92" s="121"/>
      <c r="X92" s="122"/>
      <c r="Y92" s="19"/>
      <c r="Z92" s="27"/>
    </row>
    <row r="93" spans="1:27" s="6" customFormat="1" ht="99" customHeight="1" x14ac:dyDescent="0.2">
      <c r="A93" s="13">
        <v>71</v>
      </c>
      <c r="B93" s="50" t="s">
        <v>260</v>
      </c>
      <c r="C93" s="123">
        <v>6610000</v>
      </c>
      <c r="D93" s="123"/>
      <c r="E93" s="123"/>
      <c r="F93" s="123">
        <v>4948000</v>
      </c>
      <c r="G93" s="51">
        <v>4948000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71"/>
      <c r="T93" s="71"/>
      <c r="U93" s="71">
        <f t="shared" si="5"/>
        <v>0</v>
      </c>
      <c r="V93" s="25">
        <f t="shared" si="2"/>
        <v>0</v>
      </c>
      <c r="W93" s="98">
        <f t="shared" ref="W93:W98" si="7">C93-S93</f>
        <v>6610000</v>
      </c>
      <c r="X93" s="115"/>
      <c r="Y93" s="13" t="s">
        <v>24</v>
      </c>
      <c r="Z93" s="32" t="s">
        <v>142</v>
      </c>
    </row>
    <row r="94" spans="1:27" s="6" customFormat="1" ht="46.5" customHeight="1" x14ac:dyDescent="0.2">
      <c r="A94" s="13">
        <v>72</v>
      </c>
      <c r="B94" s="50" t="s">
        <v>262</v>
      </c>
      <c r="C94" s="123">
        <v>9800000</v>
      </c>
      <c r="D94" s="123"/>
      <c r="E94" s="123"/>
      <c r="F94" s="123">
        <v>7760000</v>
      </c>
      <c r="G94" s="51">
        <v>7760000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71"/>
      <c r="T94" s="71"/>
      <c r="U94" s="71">
        <f t="shared" si="5"/>
        <v>0</v>
      </c>
      <c r="V94" s="25">
        <f t="shared" si="2"/>
        <v>0</v>
      </c>
      <c r="W94" s="98">
        <f t="shared" si="7"/>
        <v>9800000</v>
      </c>
      <c r="X94" s="115"/>
      <c r="Y94" s="13" t="s">
        <v>65</v>
      </c>
      <c r="Z94" s="32" t="s">
        <v>142</v>
      </c>
    </row>
    <row r="95" spans="1:27" s="6" customFormat="1" ht="54.75" customHeight="1" x14ac:dyDescent="0.2">
      <c r="A95" s="13">
        <v>73</v>
      </c>
      <c r="B95" s="50" t="s">
        <v>263</v>
      </c>
      <c r="C95" s="123">
        <v>5631000</v>
      </c>
      <c r="D95" s="123"/>
      <c r="E95" s="123"/>
      <c r="F95" s="123">
        <v>5600000</v>
      </c>
      <c r="G95" s="51">
        <v>5600000</v>
      </c>
      <c r="H95" s="12" t="s">
        <v>281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71"/>
      <c r="T95" s="71"/>
      <c r="U95" s="71">
        <f t="shared" si="5"/>
        <v>0</v>
      </c>
      <c r="V95" s="25">
        <f t="shared" si="2"/>
        <v>0</v>
      </c>
      <c r="W95" s="98">
        <f t="shared" si="7"/>
        <v>5631000</v>
      </c>
      <c r="X95" s="115"/>
      <c r="Y95" s="13" t="s">
        <v>89</v>
      </c>
      <c r="Z95" s="32" t="s">
        <v>142</v>
      </c>
    </row>
    <row r="96" spans="1:27" s="6" customFormat="1" ht="67.5" customHeight="1" x14ac:dyDescent="0.2">
      <c r="A96" s="13">
        <v>74</v>
      </c>
      <c r="B96" s="50" t="s">
        <v>264</v>
      </c>
      <c r="C96" s="123">
        <v>494700</v>
      </c>
      <c r="D96" s="123"/>
      <c r="E96" s="123"/>
      <c r="F96" s="123">
        <v>494700</v>
      </c>
      <c r="G96" s="51">
        <v>494700</v>
      </c>
      <c r="H96" s="12" t="s">
        <v>282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71"/>
      <c r="T96" s="71"/>
      <c r="U96" s="71">
        <f t="shared" si="5"/>
        <v>0</v>
      </c>
      <c r="V96" s="25">
        <f t="shared" si="2"/>
        <v>0</v>
      </c>
      <c r="W96" s="98">
        <f t="shared" si="7"/>
        <v>494700</v>
      </c>
      <c r="X96" s="115"/>
      <c r="Y96" s="13" t="s">
        <v>79</v>
      </c>
      <c r="Z96" s="32" t="s">
        <v>142</v>
      </c>
    </row>
    <row r="97" spans="1:27" s="6" customFormat="1" ht="81.75" customHeight="1" x14ac:dyDescent="0.2">
      <c r="A97" s="13">
        <v>75</v>
      </c>
      <c r="B97" s="50" t="s">
        <v>265</v>
      </c>
      <c r="C97" s="123">
        <v>496000</v>
      </c>
      <c r="D97" s="123"/>
      <c r="E97" s="123"/>
      <c r="F97" s="123">
        <v>496000</v>
      </c>
      <c r="G97" s="51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71"/>
      <c r="T97" s="71"/>
      <c r="U97" s="71">
        <f t="shared" si="5"/>
        <v>0</v>
      </c>
      <c r="V97" s="25">
        <f t="shared" si="2"/>
        <v>0</v>
      </c>
      <c r="W97" s="98">
        <f t="shared" si="7"/>
        <v>496000</v>
      </c>
      <c r="X97" s="115"/>
      <c r="Y97" s="13" t="s">
        <v>79</v>
      </c>
      <c r="Z97" s="32" t="s">
        <v>142</v>
      </c>
    </row>
    <row r="98" spans="1:27" s="6" customFormat="1" ht="77.25" customHeight="1" x14ac:dyDescent="0.2">
      <c r="A98" s="13">
        <v>76</v>
      </c>
      <c r="B98" s="50" t="s">
        <v>266</v>
      </c>
      <c r="C98" s="123">
        <v>494700</v>
      </c>
      <c r="D98" s="123"/>
      <c r="E98" s="123"/>
      <c r="F98" s="123">
        <v>494700</v>
      </c>
      <c r="G98" s="51">
        <v>494700</v>
      </c>
      <c r="H98" s="12" t="s">
        <v>282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71"/>
      <c r="T98" s="71"/>
      <c r="U98" s="71">
        <f t="shared" si="5"/>
        <v>0</v>
      </c>
      <c r="V98" s="25">
        <f t="shared" si="2"/>
        <v>0</v>
      </c>
      <c r="W98" s="98">
        <f t="shared" si="7"/>
        <v>494700</v>
      </c>
      <c r="X98" s="115"/>
      <c r="Y98" s="13" t="s">
        <v>79</v>
      </c>
      <c r="Z98" s="32" t="s">
        <v>142</v>
      </c>
    </row>
    <row r="99" spans="1:27" s="6" customFormat="1" ht="24" customHeight="1" x14ac:dyDescent="0.2">
      <c r="A99" s="14"/>
      <c r="B99" s="15" t="s">
        <v>121</v>
      </c>
      <c r="C99" s="84"/>
      <c r="D99" s="84"/>
      <c r="E99" s="84"/>
      <c r="F99" s="84"/>
      <c r="G99" s="84"/>
      <c r="H99" s="16"/>
      <c r="I99" s="21"/>
      <c r="J99" s="16"/>
      <c r="K99" s="16"/>
      <c r="L99" s="16"/>
      <c r="M99" s="16"/>
      <c r="N99" s="16"/>
      <c r="O99" s="16"/>
      <c r="P99" s="16"/>
      <c r="Q99" s="16"/>
      <c r="R99" s="16"/>
      <c r="S99" s="116"/>
      <c r="T99" s="116"/>
      <c r="U99" s="71">
        <f t="shared" si="5"/>
        <v>0</v>
      </c>
      <c r="V99" s="16"/>
      <c r="W99" s="117"/>
      <c r="X99" s="118"/>
      <c r="Y99" s="17"/>
      <c r="Z99" s="18"/>
      <c r="AA99" s="6" t="s">
        <v>15</v>
      </c>
    </row>
    <row r="100" spans="1:27" s="6" customFormat="1" ht="48" customHeight="1" x14ac:dyDescent="0.2">
      <c r="A100" s="19"/>
      <c r="B100" s="20" t="s">
        <v>122</v>
      </c>
      <c r="C100" s="80"/>
      <c r="D100" s="80"/>
      <c r="E100" s="80"/>
      <c r="F100" s="80"/>
      <c r="G100" s="80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71">
        <f t="shared" si="5"/>
        <v>0</v>
      </c>
      <c r="V100" s="21"/>
      <c r="W100" s="21"/>
      <c r="X100" s="21"/>
      <c r="Y100" s="21"/>
      <c r="Z100" s="23"/>
    </row>
    <row r="101" spans="1:27" s="6" customFormat="1" ht="48" customHeight="1" x14ac:dyDescent="0.2">
      <c r="A101" s="9">
        <v>77</v>
      </c>
      <c r="B101" s="24" t="s">
        <v>123</v>
      </c>
      <c r="C101" s="113">
        <v>68399</v>
      </c>
      <c r="D101" s="113"/>
      <c r="E101" s="113"/>
      <c r="F101" s="113"/>
      <c r="G101" s="51"/>
      <c r="H101" s="12"/>
      <c r="I101" s="28"/>
      <c r="J101" s="12"/>
      <c r="K101" s="12"/>
      <c r="L101" s="12"/>
      <c r="M101" s="12"/>
      <c r="N101" s="12"/>
      <c r="O101" s="12"/>
      <c r="P101" s="12"/>
      <c r="Q101" s="12"/>
      <c r="R101" s="12"/>
      <c r="S101" s="71">
        <v>68340</v>
      </c>
      <c r="T101" s="71">
        <v>68340</v>
      </c>
      <c r="U101" s="71">
        <f t="shared" si="5"/>
        <v>0</v>
      </c>
      <c r="V101" s="25">
        <f t="shared" ref="V101:V106" si="8">S101*100/C101</f>
        <v>99.913741428968265</v>
      </c>
      <c r="W101" s="98">
        <f t="shared" ref="W101:W106" si="9">C101-S101</f>
        <v>59</v>
      </c>
      <c r="X101" s="137">
        <v>59</v>
      </c>
      <c r="Y101" s="13" t="s">
        <v>124</v>
      </c>
      <c r="Z101" s="70" t="s">
        <v>166</v>
      </c>
      <c r="AA101" s="6" t="s">
        <v>20</v>
      </c>
    </row>
    <row r="102" spans="1:27" s="6" customFormat="1" ht="48" customHeight="1" x14ac:dyDescent="0.2">
      <c r="A102" s="9">
        <v>78</v>
      </c>
      <c r="B102" s="24" t="s">
        <v>125</v>
      </c>
      <c r="C102" s="113">
        <v>84200</v>
      </c>
      <c r="D102" s="113"/>
      <c r="E102" s="113"/>
      <c r="F102" s="113"/>
      <c r="G102" s="51"/>
      <c r="H102" s="12"/>
      <c r="I102" s="28"/>
      <c r="J102" s="12"/>
      <c r="K102" s="12"/>
      <c r="L102" s="12"/>
      <c r="M102" s="12"/>
      <c r="N102" s="12"/>
      <c r="O102" s="12"/>
      <c r="P102" s="12"/>
      <c r="Q102" s="12"/>
      <c r="R102" s="12"/>
      <c r="S102" s="71">
        <v>84200</v>
      </c>
      <c r="T102" s="71">
        <v>84200</v>
      </c>
      <c r="U102" s="71">
        <f t="shared" si="5"/>
        <v>0</v>
      </c>
      <c r="V102" s="25">
        <f t="shared" si="8"/>
        <v>100</v>
      </c>
      <c r="W102" s="98">
        <f t="shared" si="9"/>
        <v>0</v>
      </c>
      <c r="X102" s="128"/>
      <c r="Y102" s="13" t="s">
        <v>126</v>
      </c>
      <c r="Z102" s="70" t="s">
        <v>166</v>
      </c>
      <c r="AA102" s="6" t="s">
        <v>20</v>
      </c>
    </row>
    <row r="103" spans="1:27" s="6" customFormat="1" ht="48" customHeight="1" x14ac:dyDescent="0.2">
      <c r="A103" s="9">
        <v>79</v>
      </c>
      <c r="B103" s="24" t="s">
        <v>127</v>
      </c>
      <c r="C103" s="113">
        <v>1742100</v>
      </c>
      <c r="D103" s="113">
        <v>1516500</v>
      </c>
      <c r="E103" s="113"/>
      <c r="F103" s="113"/>
      <c r="G103" s="51"/>
      <c r="H103" s="12"/>
      <c r="I103" s="28"/>
      <c r="J103" s="12"/>
      <c r="K103" s="12"/>
      <c r="L103" s="12"/>
      <c r="M103" s="12"/>
      <c r="N103" s="12"/>
      <c r="O103" s="12"/>
      <c r="P103" s="12"/>
      <c r="Q103" s="12"/>
      <c r="R103" s="12"/>
      <c r="S103" s="71">
        <v>163974</v>
      </c>
      <c r="T103" s="71">
        <v>163974</v>
      </c>
      <c r="U103" s="71">
        <f t="shared" si="5"/>
        <v>0</v>
      </c>
      <c r="V103" s="25">
        <f t="shared" si="8"/>
        <v>9.4124332701911477</v>
      </c>
      <c r="W103" s="98">
        <f t="shared" si="9"/>
        <v>1578126</v>
      </c>
      <c r="X103" s="115"/>
      <c r="Y103" s="13" t="s">
        <v>126</v>
      </c>
      <c r="Z103" s="11" t="s">
        <v>19</v>
      </c>
      <c r="AA103" s="6" t="s">
        <v>20</v>
      </c>
    </row>
    <row r="104" spans="1:27" s="6" customFormat="1" ht="48" customHeight="1" x14ac:dyDescent="0.2">
      <c r="A104" s="9">
        <v>80</v>
      </c>
      <c r="B104" s="24" t="s">
        <v>128</v>
      </c>
      <c r="C104" s="113">
        <v>118000</v>
      </c>
      <c r="D104" s="113"/>
      <c r="E104" s="113"/>
      <c r="F104" s="113"/>
      <c r="G104" s="51"/>
      <c r="H104" s="12"/>
      <c r="I104" s="28"/>
      <c r="J104" s="12"/>
      <c r="K104" s="12"/>
      <c r="L104" s="12"/>
      <c r="M104" s="12"/>
      <c r="N104" s="12"/>
      <c r="O104" s="12"/>
      <c r="P104" s="12"/>
      <c r="Q104" s="12"/>
      <c r="R104" s="12"/>
      <c r="S104" s="114">
        <v>96917</v>
      </c>
      <c r="T104" s="114">
        <v>96917</v>
      </c>
      <c r="U104" s="71">
        <f t="shared" si="5"/>
        <v>0</v>
      </c>
      <c r="V104" s="25">
        <f t="shared" si="8"/>
        <v>82.133050847457625</v>
      </c>
      <c r="W104" s="98">
        <f t="shared" si="9"/>
        <v>21083</v>
      </c>
      <c r="X104" s="115"/>
      <c r="Y104" s="13" t="s">
        <v>126</v>
      </c>
      <c r="Z104" s="70" t="s">
        <v>166</v>
      </c>
      <c r="AA104" s="6" t="s">
        <v>20</v>
      </c>
    </row>
    <row r="105" spans="1:27" s="6" customFormat="1" ht="48" customHeight="1" x14ac:dyDescent="0.2">
      <c r="A105" s="9">
        <v>81</v>
      </c>
      <c r="B105" s="24" t="s">
        <v>129</v>
      </c>
      <c r="C105" s="113">
        <v>281500</v>
      </c>
      <c r="D105" s="113"/>
      <c r="E105" s="113"/>
      <c r="F105" s="113"/>
      <c r="G105" s="51"/>
      <c r="H105" s="12"/>
      <c r="I105" s="28"/>
      <c r="J105" s="12"/>
      <c r="K105" s="12"/>
      <c r="L105" s="12"/>
      <c r="M105" s="12"/>
      <c r="N105" s="12"/>
      <c r="O105" s="12"/>
      <c r="P105" s="12"/>
      <c r="Q105" s="12"/>
      <c r="R105" s="12"/>
      <c r="S105" s="114">
        <v>281494</v>
      </c>
      <c r="T105" s="114">
        <v>281494</v>
      </c>
      <c r="U105" s="71">
        <f t="shared" si="5"/>
        <v>0</v>
      </c>
      <c r="V105" s="25">
        <f t="shared" si="8"/>
        <v>99.997868561278864</v>
      </c>
      <c r="W105" s="98">
        <f t="shared" si="9"/>
        <v>6</v>
      </c>
      <c r="X105" s="115"/>
      <c r="Y105" s="13" t="s">
        <v>126</v>
      </c>
      <c r="Z105" s="70" t="s">
        <v>166</v>
      </c>
      <c r="AA105" s="6" t="s">
        <v>20</v>
      </c>
    </row>
    <row r="106" spans="1:27" s="6" customFormat="1" ht="48" customHeight="1" x14ac:dyDescent="0.2">
      <c r="A106" s="9">
        <v>82</v>
      </c>
      <c r="B106" s="24" t="s">
        <v>283</v>
      </c>
      <c r="C106" s="113">
        <v>12342200</v>
      </c>
      <c r="D106" s="113">
        <v>10178487</v>
      </c>
      <c r="E106" s="113"/>
      <c r="F106" s="113"/>
      <c r="G106" s="51"/>
      <c r="H106" s="12"/>
      <c r="I106" s="28"/>
      <c r="J106" s="12"/>
      <c r="K106" s="12"/>
      <c r="L106" s="12"/>
      <c r="M106" s="12"/>
      <c r="N106" s="12"/>
      <c r="O106" s="12"/>
      <c r="P106" s="12"/>
      <c r="Q106" s="12"/>
      <c r="R106" s="12"/>
      <c r="S106" s="71">
        <v>1877353</v>
      </c>
      <c r="T106" s="71">
        <v>1877353</v>
      </c>
      <c r="U106" s="71">
        <f t="shared" si="5"/>
        <v>0</v>
      </c>
      <c r="V106" s="25">
        <f t="shared" si="8"/>
        <v>15.21084571632286</v>
      </c>
      <c r="W106" s="98">
        <f t="shared" si="9"/>
        <v>10464847</v>
      </c>
      <c r="X106" s="115"/>
      <c r="Y106" s="13" t="s">
        <v>126</v>
      </c>
      <c r="Z106" s="11" t="s">
        <v>19</v>
      </c>
      <c r="AA106" s="6" t="s">
        <v>20</v>
      </c>
    </row>
    <row r="107" spans="1:27" s="6" customFormat="1" ht="24" customHeight="1" x14ac:dyDescent="0.2">
      <c r="A107" s="14"/>
      <c r="B107" s="15" t="s">
        <v>131</v>
      </c>
      <c r="C107" s="84"/>
      <c r="D107" s="84"/>
      <c r="E107" s="84"/>
      <c r="F107" s="84"/>
      <c r="G107" s="84"/>
      <c r="H107" s="16"/>
      <c r="I107" s="21"/>
      <c r="J107" s="16"/>
      <c r="K107" s="16"/>
      <c r="L107" s="16"/>
      <c r="M107" s="16"/>
      <c r="N107" s="16"/>
      <c r="O107" s="16"/>
      <c r="P107" s="16"/>
      <c r="Q107" s="16"/>
      <c r="R107" s="16"/>
      <c r="S107" s="116"/>
      <c r="T107" s="116"/>
      <c r="U107" s="71">
        <f t="shared" si="5"/>
        <v>0</v>
      </c>
      <c r="V107" s="16"/>
      <c r="W107" s="117"/>
      <c r="X107" s="118"/>
      <c r="Y107" s="17"/>
      <c r="Z107" s="18"/>
      <c r="AA107" s="6" t="s">
        <v>15</v>
      </c>
    </row>
    <row r="108" spans="1:27" s="6" customFormat="1" ht="48" customHeight="1" x14ac:dyDescent="0.2">
      <c r="A108" s="19"/>
      <c r="B108" s="20" t="s">
        <v>132</v>
      </c>
      <c r="C108" s="80"/>
      <c r="D108" s="80"/>
      <c r="E108" s="80"/>
      <c r="F108" s="80"/>
      <c r="G108" s="80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71">
        <f t="shared" si="5"/>
        <v>0</v>
      </c>
      <c r="V108" s="21"/>
      <c r="W108" s="21"/>
      <c r="X108" s="21"/>
      <c r="Y108" s="21"/>
      <c r="Z108" s="21"/>
    </row>
    <row r="109" spans="1:27" s="6" customFormat="1" ht="49.5" customHeight="1" x14ac:dyDescent="0.2">
      <c r="A109" s="9">
        <v>83</v>
      </c>
      <c r="B109" s="24" t="s">
        <v>133</v>
      </c>
      <c r="C109" s="113">
        <v>2936600</v>
      </c>
      <c r="D109" s="113"/>
      <c r="E109" s="113"/>
      <c r="F109" s="113"/>
      <c r="G109" s="51">
        <v>2930000</v>
      </c>
      <c r="H109" s="12" t="s">
        <v>206</v>
      </c>
      <c r="I109" s="28"/>
      <c r="J109" s="12"/>
      <c r="K109" s="12"/>
      <c r="L109" s="12"/>
      <c r="M109" s="12"/>
      <c r="N109" s="12"/>
      <c r="O109" s="12"/>
      <c r="P109" s="12"/>
      <c r="Q109" s="12"/>
      <c r="R109" s="12"/>
      <c r="S109" s="71">
        <v>2930000</v>
      </c>
      <c r="T109" s="71">
        <v>2930000</v>
      </c>
      <c r="U109" s="71">
        <f t="shared" si="5"/>
        <v>0</v>
      </c>
      <c r="V109" s="25">
        <f t="shared" ref="V109:V114" si="10">S109*100/C109</f>
        <v>99.775250289450383</v>
      </c>
      <c r="W109" s="98">
        <f t="shared" ref="W109:W114" si="11">C109-S109</f>
        <v>6600</v>
      </c>
      <c r="X109" s="135">
        <f t="shared" ref="X109:X114" si="12">C109-G109</f>
        <v>6600</v>
      </c>
      <c r="Y109" s="13" t="s">
        <v>134</v>
      </c>
      <c r="Z109" s="70" t="s">
        <v>166</v>
      </c>
      <c r="AA109" s="6" t="s">
        <v>20</v>
      </c>
    </row>
    <row r="110" spans="1:27" s="6" customFormat="1" ht="49.5" customHeight="1" x14ac:dyDescent="0.2">
      <c r="A110" s="9">
        <v>84</v>
      </c>
      <c r="B110" s="24" t="s">
        <v>136</v>
      </c>
      <c r="C110" s="113">
        <v>3000000</v>
      </c>
      <c r="D110" s="113"/>
      <c r="E110" s="113"/>
      <c r="F110" s="113"/>
      <c r="G110" s="51">
        <v>2980000</v>
      </c>
      <c r="H110" s="12" t="s">
        <v>207</v>
      </c>
      <c r="I110" s="28"/>
      <c r="J110" s="12"/>
      <c r="K110" s="12"/>
      <c r="L110" s="12"/>
      <c r="M110" s="12"/>
      <c r="N110" s="12"/>
      <c r="O110" s="12"/>
      <c r="P110" s="12"/>
      <c r="Q110" s="12"/>
      <c r="R110" s="12"/>
      <c r="S110" s="71">
        <v>2980000</v>
      </c>
      <c r="T110" s="71">
        <v>2980000</v>
      </c>
      <c r="U110" s="71">
        <f t="shared" si="5"/>
        <v>0</v>
      </c>
      <c r="V110" s="25">
        <f t="shared" si="10"/>
        <v>99.333333333333329</v>
      </c>
      <c r="W110" s="98">
        <f t="shared" si="11"/>
        <v>20000</v>
      </c>
      <c r="X110" s="135">
        <f t="shared" si="12"/>
        <v>20000</v>
      </c>
      <c r="Y110" s="13" t="s">
        <v>134</v>
      </c>
      <c r="Z110" s="70" t="s">
        <v>166</v>
      </c>
      <c r="AA110" s="6" t="s">
        <v>20</v>
      </c>
    </row>
    <row r="111" spans="1:27" s="6" customFormat="1" ht="49.5" customHeight="1" x14ac:dyDescent="0.2">
      <c r="A111" s="9">
        <v>85</v>
      </c>
      <c r="B111" s="24" t="s">
        <v>137</v>
      </c>
      <c r="C111" s="113">
        <v>2999200</v>
      </c>
      <c r="D111" s="113"/>
      <c r="E111" s="113"/>
      <c r="F111" s="113"/>
      <c r="G111" s="51">
        <v>2934000</v>
      </c>
      <c r="H111" s="12" t="s">
        <v>235</v>
      </c>
      <c r="I111" s="28"/>
      <c r="J111" s="12"/>
      <c r="K111" s="12"/>
      <c r="L111" s="12"/>
      <c r="M111" s="12"/>
      <c r="N111" s="12"/>
      <c r="O111" s="12"/>
      <c r="P111" s="12"/>
      <c r="Q111" s="12"/>
      <c r="R111" s="12"/>
      <c r="S111" s="71">
        <v>2934000</v>
      </c>
      <c r="T111" s="71">
        <v>2934000</v>
      </c>
      <c r="U111" s="71">
        <f t="shared" si="5"/>
        <v>0</v>
      </c>
      <c r="V111" s="25">
        <f t="shared" si="10"/>
        <v>97.826086956521735</v>
      </c>
      <c r="W111" s="98">
        <f t="shared" si="11"/>
        <v>65200</v>
      </c>
      <c r="X111" s="135">
        <f t="shared" si="12"/>
        <v>65200</v>
      </c>
      <c r="Y111" s="13" t="s">
        <v>134</v>
      </c>
      <c r="Z111" s="70" t="s">
        <v>166</v>
      </c>
      <c r="AA111" s="6" t="s">
        <v>20</v>
      </c>
    </row>
    <row r="112" spans="1:27" s="6" customFormat="1" ht="49.5" customHeight="1" x14ac:dyDescent="0.2">
      <c r="A112" s="9">
        <v>86</v>
      </c>
      <c r="B112" s="24" t="s">
        <v>138</v>
      </c>
      <c r="C112" s="113">
        <v>1000000</v>
      </c>
      <c r="D112" s="113"/>
      <c r="E112" s="113"/>
      <c r="F112" s="113"/>
      <c r="G112" s="51">
        <v>984400</v>
      </c>
      <c r="H112" s="12" t="s">
        <v>208</v>
      </c>
      <c r="I112" s="28"/>
      <c r="J112" s="12"/>
      <c r="K112" s="39">
        <f>G112</f>
        <v>984400</v>
      </c>
      <c r="L112" s="12"/>
      <c r="M112" s="12"/>
      <c r="N112" s="12"/>
      <c r="O112" s="12"/>
      <c r="P112" s="12"/>
      <c r="Q112" s="12"/>
      <c r="R112" s="12"/>
      <c r="S112" s="71">
        <v>984400</v>
      </c>
      <c r="T112" s="71">
        <v>984400</v>
      </c>
      <c r="U112" s="71">
        <f t="shared" si="5"/>
        <v>0</v>
      </c>
      <c r="V112" s="25">
        <f t="shared" si="10"/>
        <v>98.44</v>
      </c>
      <c r="W112" s="98">
        <f t="shared" si="11"/>
        <v>15600</v>
      </c>
      <c r="X112" s="135">
        <f t="shared" si="12"/>
        <v>15600</v>
      </c>
      <c r="Y112" s="13" t="s">
        <v>134</v>
      </c>
      <c r="Z112" s="70" t="s">
        <v>166</v>
      </c>
      <c r="AA112" s="6" t="s">
        <v>20</v>
      </c>
    </row>
    <row r="113" spans="1:29" s="6" customFormat="1" ht="49.5" customHeight="1" x14ac:dyDescent="0.2">
      <c r="A113" s="9">
        <v>87</v>
      </c>
      <c r="B113" s="50" t="s">
        <v>140</v>
      </c>
      <c r="C113" s="123">
        <v>3000000</v>
      </c>
      <c r="D113" s="123"/>
      <c r="E113" s="123"/>
      <c r="F113" s="123"/>
      <c r="G113" s="51">
        <v>2888000</v>
      </c>
      <c r="H113" s="12" t="s">
        <v>141</v>
      </c>
      <c r="I113" s="39">
        <f>G113</f>
        <v>2888000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71">
        <v>2888000</v>
      </c>
      <c r="T113" s="71">
        <v>2888000</v>
      </c>
      <c r="U113" s="71">
        <f t="shared" si="5"/>
        <v>0</v>
      </c>
      <c r="V113" s="25">
        <f t="shared" si="10"/>
        <v>96.266666666666666</v>
      </c>
      <c r="W113" s="98">
        <f t="shared" si="11"/>
        <v>112000</v>
      </c>
      <c r="X113" s="135">
        <f t="shared" si="12"/>
        <v>112000</v>
      </c>
      <c r="Y113" s="13" t="s">
        <v>134</v>
      </c>
      <c r="Z113" s="70" t="s">
        <v>166</v>
      </c>
      <c r="AA113" s="6" t="s">
        <v>20</v>
      </c>
    </row>
    <row r="114" spans="1:29" s="6" customFormat="1" ht="46.5" customHeight="1" x14ac:dyDescent="0.2">
      <c r="A114" s="9">
        <v>88</v>
      </c>
      <c r="B114" s="24" t="s">
        <v>143</v>
      </c>
      <c r="C114" s="113">
        <v>4000000</v>
      </c>
      <c r="D114" s="113">
        <v>3950000</v>
      </c>
      <c r="E114" s="113"/>
      <c r="F114" s="113"/>
      <c r="G114" s="51">
        <v>3950000</v>
      </c>
      <c r="H114" s="12" t="s">
        <v>272</v>
      </c>
      <c r="I114" s="28"/>
      <c r="J114" s="12"/>
      <c r="K114" s="12"/>
      <c r="L114" s="12"/>
      <c r="M114" s="12"/>
      <c r="N114" s="12"/>
      <c r="O114" s="12"/>
      <c r="P114" s="12"/>
      <c r="Q114" s="12"/>
      <c r="R114" s="12"/>
      <c r="S114" s="114"/>
      <c r="T114" s="114"/>
      <c r="U114" s="71">
        <f t="shared" si="5"/>
        <v>0</v>
      </c>
      <c r="V114" s="25">
        <f t="shared" si="10"/>
        <v>0</v>
      </c>
      <c r="W114" s="98">
        <f t="shared" si="11"/>
        <v>4000000</v>
      </c>
      <c r="X114" s="135">
        <f t="shared" si="12"/>
        <v>50000</v>
      </c>
      <c r="Y114" s="13" t="s">
        <v>134</v>
      </c>
      <c r="Z114" s="32" t="s">
        <v>142</v>
      </c>
      <c r="AA114" s="6" t="s">
        <v>20</v>
      </c>
    </row>
    <row r="115" spans="1:29" s="6" customFormat="1" ht="24" customHeight="1" x14ac:dyDescent="0.2">
      <c r="A115" s="9"/>
      <c r="B115" s="7" t="s">
        <v>273</v>
      </c>
      <c r="C115" s="86">
        <f>SUM(C5:C114)</f>
        <v>426317200</v>
      </c>
      <c r="D115" s="86"/>
      <c r="E115" s="86"/>
      <c r="F115" s="86"/>
      <c r="G115" s="86">
        <f>SUM(G7:G114)</f>
        <v>371943653.88</v>
      </c>
      <c r="H115" s="40"/>
      <c r="I115" s="23"/>
      <c r="J115" s="40"/>
      <c r="K115" s="40"/>
      <c r="L115" s="40"/>
      <c r="M115" s="40"/>
      <c r="N115" s="40"/>
      <c r="O115" s="40"/>
      <c r="P115" s="40"/>
      <c r="Q115" s="40"/>
      <c r="R115" s="40"/>
      <c r="S115" s="130">
        <f>SUM(S7:S114)</f>
        <v>287365445.40999997</v>
      </c>
      <c r="T115" s="130"/>
      <c r="U115" s="130"/>
      <c r="V115" s="41">
        <f>S115*100/C115</f>
        <v>67.406486393230196</v>
      </c>
      <c r="W115" s="41">
        <f>SUM(W7:W114)</f>
        <v>122258654.59</v>
      </c>
      <c r="X115" s="131">
        <f>SUM(X7:X114)</f>
        <v>12604056.120000001</v>
      </c>
      <c r="Y115" s="13"/>
      <c r="Z115" s="10"/>
    </row>
    <row r="116" spans="1:29" x14ac:dyDescent="0.2">
      <c r="E116" s="3" t="e">
        <f>SUBTOTAL(9,#REF!)</f>
        <v>#REF!</v>
      </c>
      <c r="W116" s="133"/>
    </row>
    <row r="117" spans="1:29" x14ac:dyDescent="0.2">
      <c r="W117" s="133"/>
    </row>
    <row r="118" spans="1:29" s="132" customFormat="1" x14ac:dyDescent="0.2">
      <c r="A118" s="42"/>
      <c r="B118" s="2"/>
      <c r="C118" s="3"/>
      <c r="D118" s="3"/>
      <c r="E118" s="3"/>
      <c r="F118" s="3"/>
      <c r="G118" s="64"/>
      <c r="H118" s="43"/>
      <c r="I118" s="63"/>
      <c r="J118" s="64"/>
      <c r="K118" s="64"/>
      <c r="L118" s="64"/>
      <c r="M118" s="64"/>
      <c r="N118" s="64"/>
      <c r="O118" s="64"/>
      <c r="P118" s="64"/>
      <c r="Q118" s="64"/>
      <c r="R118" s="64"/>
      <c r="S118" s="74"/>
      <c r="T118" s="74"/>
      <c r="U118" s="74"/>
      <c r="V118" s="43"/>
      <c r="W118" s="133"/>
      <c r="Y118" s="6"/>
      <c r="Z118" s="2"/>
      <c r="AA118" s="2"/>
      <c r="AB118" s="2"/>
      <c r="AC118" s="2"/>
    </row>
    <row r="119" spans="1:29" s="132" customFormat="1" x14ac:dyDescent="0.2">
      <c r="A119" s="42"/>
      <c r="B119" s="2"/>
      <c r="C119" s="3"/>
      <c r="D119" s="3"/>
      <c r="E119" s="3"/>
      <c r="F119" s="3"/>
      <c r="G119" s="64"/>
      <c r="H119" s="43"/>
      <c r="I119" s="63"/>
      <c r="J119" s="64"/>
      <c r="K119" s="64"/>
      <c r="L119" s="64"/>
      <c r="M119" s="64"/>
      <c r="N119" s="64"/>
      <c r="O119" s="64"/>
      <c r="P119" s="64"/>
      <c r="Q119" s="64"/>
      <c r="R119" s="64"/>
      <c r="S119" s="74"/>
      <c r="T119" s="74"/>
      <c r="U119" s="74"/>
      <c r="V119" s="43"/>
      <c r="W119" s="133"/>
      <c r="Y119" s="6"/>
      <c r="Z119" s="2"/>
      <c r="AA119" s="2"/>
      <c r="AB119" s="2"/>
      <c r="AC119" s="2"/>
    </row>
    <row r="120" spans="1:29" s="132" customFormat="1" x14ac:dyDescent="0.2">
      <c r="A120" s="42"/>
      <c r="B120" s="2"/>
      <c r="C120" s="3"/>
      <c r="D120" s="3"/>
      <c r="E120" s="3"/>
      <c r="F120" s="3"/>
      <c r="G120" s="64"/>
      <c r="H120" s="43"/>
      <c r="I120" s="63"/>
      <c r="J120" s="64"/>
      <c r="K120" s="64"/>
      <c r="L120" s="64"/>
      <c r="M120" s="64"/>
      <c r="N120" s="64"/>
      <c r="O120" s="64"/>
      <c r="P120" s="64"/>
      <c r="Q120" s="64"/>
      <c r="R120" s="64"/>
      <c r="S120" s="74"/>
      <c r="T120" s="74"/>
      <c r="U120" s="74"/>
      <c r="V120" s="43"/>
      <c r="W120" s="133"/>
      <c r="Y120" s="6"/>
      <c r="Z120" s="2"/>
      <c r="AA120" s="2"/>
      <c r="AB120" s="2"/>
      <c r="AC120" s="2"/>
    </row>
    <row r="121" spans="1:29" s="132" customFormat="1" x14ac:dyDescent="0.2">
      <c r="A121" s="42"/>
      <c r="B121" s="2"/>
      <c r="C121" s="3"/>
      <c r="D121" s="3"/>
      <c r="E121" s="3"/>
      <c r="F121" s="3"/>
      <c r="G121" s="64"/>
      <c r="H121" s="43"/>
      <c r="I121" s="63"/>
      <c r="J121" s="64"/>
      <c r="K121" s="64"/>
      <c r="L121" s="64"/>
      <c r="M121" s="64"/>
      <c r="N121" s="64"/>
      <c r="O121" s="64"/>
      <c r="P121" s="64"/>
      <c r="Q121" s="64"/>
      <c r="R121" s="64"/>
      <c r="S121" s="74"/>
      <c r="T121" s="74"/>
      <c r="U121" s="74"/>
      <c r="V121" s="43"/>
      <c r="W121" s="133"/>
      <c r="Y121" s="6"/>
      <c r="Z121" s="2"/>
      <c r="AA121" s="2"/>
      <c r="AB121" s="2"/>
      <c r="AC121" s="2"/>
    </row>
    <row r="122" spans="1:29" s="132" customFormat="1" x14ac:dyDescent="0.2">
      <c r="A122" s="42"/>
      <c r="B122" s="2"/>
      <c r="C122" s="3"/>
      <c r="D122" s="3"/>
      <c r="E122" s="3"/>
      <c r="F122" s="3"/>
      <c r="G122" s="64"/>
      <c r="H122" s="43"/>
      <c r="I122" s="63"/>
      <c r="J122" s="64"/>
      <c r="K122" s="64"/>
      <c r="L122" s="64"/>
      <c r="M122" s="64"/>
      <c r="N122" s="64"/>
      <c r="O122" s="64"/>
      <c r="P122" s="64"/>
      <c r="Q122" s="64"/>
      <c r="R122" s="64"/>
      <c r="S122" s="74"/>
      <c r="T122" s="74"/>
      <c r="U122" s="74"/>
      <c r="V122" s="43"/>
      <c r="W122" s="133"/>
      <c r="Y122" s="6"/>
      <c r="Z122" s="2"/>
      <c r="AA122" s="2"/>
      <c r="AB122" s="2"/>
      <c r="AC122" s="2"/>
    </row>
    <row r="123" spans="1:29" s="132" customFormat="1" x14ac:dyDescent="0.2">
      <c r="A123" s="42"/>
      <c r="B123" s="2"/>
      <c r="C123" s="3"/>
      <c r="D123" s="3"/>
      <c r="E123" s="3"/>
      <c r="F123" s="3"/>
      <c r="G123" s="64"/>
      <c r="H123" s="43"/>
      <c r="I123" s="63"/>
      <c r="J123" s="64"/>
      <c r="K123" s="64"/>
      <c r="L123" s="64"/>
      <c r="M123" s="64"/>
      <c r="N123" s="64"/>
      <c r="O123" s="64"/>
      <c r="P123" s="64"/>
      <c r="Q123" s="64"/>
      <c r="R123" s="64"/>
      <c r="S123" s="74"/>
      <c r="T123" s="74"/>
      <c r="U123" s="74"/>
      <c r="V123" s="43"/>
      <c r="W123" s="133"/>
      <c r="Y123" s="6"/>
      <c r="Z123" s="2"/>
      <c r="AA123" s="2"/>
      <c r="AB123" s="2"/>
      <c r="AC123" s="2"/>
    </row>
    <row r="124" spans="1:29" s="132" customFormat="1" x14ac:dyDescent="0.2">
      <c r="A124" s="42"/>
      <c r="B124" s="2"/>
      <c r="C124" s="3"/>
      <c r="D124" s="3"/>
      <c r="E124" s="3"/>
      <c r="F124" s="3"/>
      <c r="G124" s="64"/>
      <c r="H124" s="43"/>
      <c r="I124" s="63"/>
      <c r="J124" s="64"/>
      <c r="K124" s="64"/>
      <c r="L124" s="64"/>
      <c r="M124" s="64"/>
      <c r="N124" s="64"/>
      <c r="O124" s="64"/>
      <c r="P124" s="64"/>
      <c r="Q124" s="64"/>
      <c r="R124" s="64"/>
      <c r="S124" s="74"/>
      <c r="T124" s="74"/>
      <c r="U124" s="74"/>
      <c r="V124" s="43"/>
      <c r="W124" s="133"/>
      <c r="Y124" s="6"/>
      <c r="Z124" s="2"/>
      <c r="AA124" s="2"/>
      <c r="AB124" s="2"/>
      <c r="AC124" s="2"/>
    </row>
    <row r="125" spans="1:29" s="132" customFormat="1" x14ac:dyDescent="0.2">
      <c r="A125" s="42"/>
      <c r="B125" s="2"/>
      <c r="C125" s="3"/>
      <c r="D125" s="3"/>
      <c r="E125" s="3"/>
      <c r="F125" s="3"/>
      <c r="G125" s="64"/>
      <c r="H125" s="43"/>
      <c r="I125" s="63"/>
      <c r="J125" s="64"/>
      <c r="K125" s="64"/>
      <c r="L125" s="64"/>
      <c r="M125" s="64"/>
      <c r="N125" s="64"/>
      <c r="O125" s="64"/>
      <c r="P125" s="64"/>
      <c r="Q125" s="64"/>
      <c r="R125" s="64"/>
      <c r="S125" s="74"/>
      <c r="T125" s="74"/>
      <c r="U125" s="74"/>
      <c r="V125" s="43"/>
      <c r="W125" s="133"/>
      <c r="Y125" s="6"/>
      <c r="Z125" s="2"/>
      <c r="AA125" s="2"/>
      <c r="AB125" s="2"/>
      <c r="AC125" s="2"/>
    </row>
    <row r="126" spans="1:29" s="132" customFormat="1" x14ac:dyDescent="0.2">
      <c r="A126" s="42"/>
      <c r="B126" s="2"/>
      <c r="C126" s="3"/>
      <c r="D126" s="3"/>
      <c r="E126" s="3"/>
      <c r="F126" s="3"/>
      <c r="G126" s="64"/>
      <c r="H126" s="43"/>
      <c r="I126" s="63"/>
      <c r="J126" s="64"/>
      <c r="K126" s="64"/>
      <c r="L126" s="64"/>
      <c r="M126" s="64"/>
      <c r="N126" s="64"/>
      <c r="O126" s="64"/>
      <c r="P126" s="64"/>
      <c r="Q126" s="64"/>
      <c r="R126" s="64"/>
      <c r="S126" s="74"/>
      <c r="T126" s="74"/>
      <c r="U126" s="74"/>
      <c r="V126" s="43"/>
      <c r="W126" s="133"/>
      <c r="Y126" s="6"/>
      <c r="Z126" s="2"/>
      <c r="AA126" s="2"/>
      <c r="AB126" s="2"/>
      <c r="AC126" s="2"/>
    </row>
    <row r="127" spans="1:29" s="132" customFormat="1" x14ac:dyDescent="0.2">
      <c r="A127" s="42"/>
      <c r="B127" s="2"/>
      <c r="C127" s="3"/>
      <c r="D127" s="3"/>
      <c r="E127" s="3"/>
      <c r="F127" s="3"/>
      <c r="G127" s="64"/>
      <c r="H127" s="43"/>
      <c r="I127" s="63"/>
      <c r="J127" s="64"/>
      <c r="K127" s="64"/>
      <c r="L127" s="64"/>
      <c r="M127" s="64"/>
      <c r="N127" s="64"/>
      <c r="O127" s="64"/>
      <c r="P127" s="64"/>
      <c r="Q127" s="64"/>
      <c r="R127" s="64"/>
      <c r="S127" s="74"/>
      <c r="T127" s="74"/>
      <c r="U127" s="74"/>
      <c r="V127" s="43"/>
      <c r="W127" s="133"/>
      <c r="Y127" s="6"/>
      <c r="Z127" s="2"/>
      <c r="AA127" s="2"/>
      <c r="AB127" s="2"/>
      <c r="AC127" s="2"/>
    </row>
    <row r="128" spans="1:29" s="132" customFormat="1" x14ac:dyDescent="0.2">
      <c r="A128" s="42"/>
      <c r="B128" s="2"/>
      <c r="C128" s="3"/>
      <c r="D128" s="3"/>
      <c r="E128" s="3"/>
      <c r="F128" s="3"/>
      <c r="G128" s="64"/>
      <c r="H128" s="43"/>
      <c r="I128" s="63"/>
      <c r="J128" s="64"/>
      <c r="K128" s="64"/>
      <c r="L128" s="64"/>
      <c r="M128" s="64"/>
      <c r="N128" s="64"/>
      <c r="O128" s="64"/>
      <c r="P128" s="64"/>
      <c r="Q128" s="64"/>
      <c r="R128" s="64"/>
      <c r="S128" s="74"/>
      <c r="T128" s="74"/>
      <c r="U128" s="74"/>
      <c r="V128" s="43"/>
      <c r="W128" s="133"/>
      <c r="Y128" s="6"/>
      <c r="Z128" s="2"/>
      <c r="AA128" s="2"/>
      <c r="AB128" s="2"/>
      <c r="AC128" s="2"/>
    </row>
    <row r="129" spans="1:29" s="132" customFormat="1" x14ac:dyDescent="0.2">
      <c r="A129" s="42"/>
      <c r="B129" s="2"/>
      <c r="C129" s="3"/>
      <c r="D129" s="3"/>
      <c r="E129" s="3"/>
      <c r="F129" s="3"/>
      <c r="G129" s="64"/>
      <c r="H129" s="43"/>
      <c r="I129" s="63"/>
      <c r="J129" s="64"/>
      <c r="K129" s="64"/>
      <c r="L129" s="64"/>
      <c r="M129" s="64"/>
      <c r="N129" s="64"/>
      <c r="O129" s="64"/>
      <c r="P129" s="64"/>
      <c r="Q129" s="64"/>
      <c r="R129" s="64"/>
      <c r="S129" s="74"/>
      <c r="T129" s="74"/>
      <c r="U129" s="74"/>
      <c r="V129" s="43"/>
      <c r="W129" s="133"/>
      <c r="Y129" s="6"/>
      <c r="Z129" s="2"/>
      <c r="AA129" s="2"/>
      <c r="AB129" s="2"/>
      <c r="AC129" s="2"/>
    </row>
    <row r="130" spans="1:29" s="132" customFormat="1" x14ac:dyDescent="0.2">
      <c r="A130" s="42"/>
      <c r="B130" s="2"/>
      <c r="C130" s="3"/>
      <c r="D130" s="3"/>
      <c r="E130" s="3"/>
      <c r="F130" s="3"/>
      <c r="G130" s="64"/>
      <c r="H130" s="43"/>
      <c r="I130" s="63"/>
      <c r="J130" s="64"/>
      <c r="K130" s="64"/>
      <c r="L130" s="64"/>
      <c r="M130" s="64"/>
      <c r="N130" s="64"/>
      <c r="O130" s="64"/>
      <c r="P130" s="64"/>
      <c r="Q130" s="64"/>
      <c r="R130" s="64"/>
      <c r="S130" s="74"/>
      <c r="T130" s="74"/>
      <c r="U130" s="74"/>
      <c r="V130" s="43"/>
      <c r="W130" s="133"/>
      <c r="Y130" s="6"/>
      <c r="Z130" s="2"/>
      <c r="AA130" s="2"/>
      <c r="AB130" s="2"/>
      <c r="AC130" s="2"/>
    </row>
    <row r="131" spans="1:29" s="132" customFormat="1" x14ac:dyDescent="0.2">
      <c r="A131" s="42"/>
      <c r="B131" s="2"/>
      <c r="C131" s="3"/>
      <c r="D131" s="3"/>
      <c r="E131" s="3"/>
      <c r="F131" s="3"/>
      <c r="G131" s="64"/>
      <c r="H131" s="43"/>
      <c r="I131" s="63"/>
      <c r="J131" s="64"/>
      <c r="K131" s="64"/>
      <c r="L131" s="64"/>
      <c r="M131" s="64"/>
      <c r="N131" s="64"/>
      <c r="O131" s="64"/>
      <c r="P131" s="64"/>
      <c r="Q131" s="64"/>
      <c r="R131" s="64"/>
      <c r="S131" s="74"/>
      <c r="T131" s="74"/>
      <c r="U131" s="74"/>
      <c r="V131" s="43"/>
      <c r="W131" s="133"/>
      <c r="Y131" s="6"/>
      <c r="Z131" s="2"/>
      <c r="AA131" s="2"/>
      <c r="AB131" s="2"/>
      <c r="AC131" s="2"/>
    </row>
  </sheetData>
  <autoFilter ref="Z1:Z132"/>
  <mergeCells count="2">
    <mergeCell ref="A1:Z1"/>
    <mergeCell ref="A2:Y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1" sqref="G11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3">
    <tabColor theme="4" tint="0.39997558519241921"/>
  </sheetPr>
  <dimension ref="A1:M102"/>
  <sheetViews>
    <sheetView zoomScale="80" zoomScaleNormal="80" workbookViewId="0">
      <selection activeCell="F7" sqref="F7"/>
    </sheetView>
  </sheetViews>
  <sheetFormatPr defaultRowHeight="24" x14ac:dyDescent="0.2"/>
  <cols>
    <col min="1" max="1" width="8.5703125" style="42" customWidth="1"/>
    <col min="2" max="2" width="40.28515625" style="2" customWidth="1"/>
    <col min="3" max="3" width="16.7109375" style="2" customWidth="1"/>
    <col min="4" max="4" width="16.7109375" style="2" hidden="1" customWidth="1"/>
    <col min="5" max="5" width="15.7109375" style="43" customWidth="1"/>
    <col min="6" max="6" width="17.5703125" style="43" customWidth="1"/>
    <col min="7" max="7" width="16.7109375" style="43" customWidth="1"/>
    <col min="8" max="8" width="10.85546875" style="43" customWidth="1"/>
    <col min="9" max="10" width="16.7109375" style="43" customWidth="1"/>
    <col min="11" max="11" width="18" style="6" customWidth="1"/>
    <col min="12" max="12" width="16" style="2" customWidth="1"/>
    <col min="13" max="13" width="0" style="2" hidden="1" customWidth="1"/>
    <col min="14" max="16384" width="9.140625" style="2"/>
  </cols>
  <sheetData>
    <row r="1" spans="1:13" ht="27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s="6" customFormat="1" x14ac:dyDescent="0.2">
      <c r="A2" s="4" t="s">
        <v>285</v>
      </c>
      <c r="B2" s="4"/>
      <c r="C2" s="4"/>
      <c r="D2" s="4"/>
      <c r="E2" s="4"/>
      <c r="F2" s="4"/>
      <c r="G2" s="4"/>
      <c r="H2" s="4"/>
      <c r="I2" s="4"/>
      <c r="J2" s="4"/>
      <c r="K2" s="4"/>
      <c r="L2" s="5" t="s">
        <v>1</v>
      </c>
    </row>
    <row r="3" spans="1:13" s="6" customFormat="1" ht="48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8" t="s">
        <v>13</v>
      </c>
    </row>
    <row r="4" spans="1:13" s="6" customFormat="1" ht="3" customHeight="1" x14ac:dyDescent="0.2">
      <c r="A4" s="9"/>
      <c r="B4" s="10"/>
      <c r="C4" s="11"/>
      <c r="D4" s="11"/>
      <c r="E4" s="12"/>
      <c r="F4" s="12"/>
      <c r="G4" s="12"/>
      <c r="H4" s="12"/>
      <c r="I4" s="12"/>
      <c r="J4" s="12"/>
      <c r="K4" s="13"/>
      <c r="L4" s="11"/>
    </row>
    <row r="5" spans="1:13" s="6" customFormat="1" x14ac:dyDescent="0.2">
      <c r="A5" s="14"/>
      <c r="B5" s="15" t="s">
        <v>14</v>
      </c>
      <c r="C5" s="16"/>
      <c r="D5" s="16"/>
      <c r="E5" s="16"/>
      <c r="F5" s="16"/>
      <c r="G5" s="16"/>
      <c r="H5" s="16"/>
      <c r="I5" s="16"/>
      <c r="J5" s="16"/>
      <c r="K5" s="17"/>
      <c r="L5" s="18"/>
      <c r="M5" s="6" t="s">
        <v>15</v>
      </c>
    </row>
    <row r="6" spans="1:13" s="6" customFormat="1" ht="48" x14ac:dyDescent="0.2">
      <c r="A6" s="19"/>
      <c r="B6" s="20" t="s">
        <v>16</v>
      </c>
      <c r="C6" s="21"/>
      <c r="D6" s="21"/>
      <c r="E6" s="21"/>
      <c r="F6" s="21"/>
      <c r="G6" s="21"/>
      <c r="H6" s="21"/>
      <c r="I6" s="21"/>
      <c r="J6" s="21"/>
      <c r="K6" s="22"/>
      <c r="L6" s="23"/>
    </row>
    <row r="7" spans="1:13" s="6" customFormat="1" ht="72.75" customHeight="1" x14ac:dyDescent="0.2">
      <c r="A7" s="9">
        <v>1</v>
      </c>
      <c r="B7" s="24" t="s">
        <v>17</v>
      </c>
      <c r="C7" s="11">
        <v>1315900</v>
      </c>
      <c r="D7" s="11"/>
      <c r="E7" s="12"/>
      <c r="F7" s="12"/>
      <c r="G7" s="12"/>
      <c r="H7" s="25">
        <f>G7*100/C7</f>
        <v>0</v>
      </c>
      <c r="I7" s="26">
        <f>C7-G7</f>
        <v>1315900</v>
      </c>
      <c r="J7" s="12"/>
      <c r="K7" s="13" t="s">
        <v>18</v>
      </c>
      <c r="L7" s="11" t="s">
        <v>19</v>
      </c>
      <c r="M7" s="6" t="s">
        <v>20</v>
      </c>
    </row>
    <row r="8" spans="1:13" s="6" customFormat="1" ht="48.75" customHeight="1" x14ac:dyDescent="0.2">
      <c r="A8" s="19"/>
      <c r="B8" s="20" t="s">
        <v>21</v>
      </c>
      <c r="C8" s="27"/>
      <c r="D8" s="27"/>
      <c r="E8" s="28"/>
      <c r="F8" s="28"/>
      <c r="G8" s="28"/>
      <c r="H8" s="29"/>
      <c r="I8" s="30"/>
      <c r="J8" s="28"/>
      <c r="K8" s="19"/>
      <c r="L8" s="27"/>
    </row>
    <row r="9" spans="1:13" s="6" customFormat="1" ht="72" x14ac:dyDescent="0.2">
      <c r="A9" s="9">
        <v>2</v>
      </c>
      <c r="B9" s="24" t="s">
        <v>22</v>
      </c>
      <c r="C9" s="11">
        <v>3598000</v>
      </c>
      <c r="D9" s="11"/>
      <c r="E9" s="31">
        <v>3110000</v>
      </c>
      <c r="F9" s="12" t="s">
        <v>23</v>
      </c>
      <c r="G9" s="12"/>
      <c r="H9" s="25">
        <f>G9*100/C9</f>
        <v>0</v>
      </c>
      <c r="I9" s="26">
        <f>C9-G9</f>
        <v>3598000</v>
      </c>
      <c r="J9" s="12"/>
      <c r="K9" s="13" t="s">
        <v>24</v>
      </c>
      <c r="L9" s="32" t="s">
        <v>19</v>
      </c>
      <c r="M9" s="6" t="s">
        <v>20</v>
      </c>
    </row>
    <row r="10" spans="1:13" s="6" customFormat="1" ht="48" x14ac:dyDescent="0.2">
      <c r="A10" s="9">
        <v>3</v>
      </c>
      <c r="B10" s="24" t="s">
        <v>25</v>
      </c>
      <c r="C10" s="11">
        <v>12000000</v>
      </c>
      <c r="D10" s="11"/>
      <c r="E10" s="12"/>
      <c r="F10" s="12"/>
      <c r="G10" s="12"/>
      <c r="H10" s="25">
        <f>G10*100/C10</f>
        <v>0</v>
      </c>
      <c r="I10" s="26">
        <f>C10-G10</f>
        <v>12000000</v>
      </c>
      <c r="J10" s="12"/>
      <c r="K10" s="13" t="s">
        <v>26</v>
      </c>
      <c r="L10" s="32" t="s">
        <v>27</v>
      </c>
      <c r="M10" s="6" t="s">
        <v>20</v>
      </c>
    </row>
    <row r="11" spans="1:13" s="6" customFormat="1" ht="72" x14ac:dyDescent="0.2">
      <c r="A11" s="9">
        <v>4</v>
      </c>
      <c r="B11" s="24" t="s">
        <v>28</v>
      </c>
      <c r="C11" s="11">
        <v>2379000</v>
      </c>
      <c r="D11" s="11"/>
      <c r="E11" s="12"/>
      <c r="F11" s="12"/>
      <c r="G11" s="12"/>
      <c r="H11" s="25">
        <f>G11*100/C11</f>
        <v>0</v>
      </c>
      <c r="I11" s="26">
        <f>C11-G11</f>
        <v>2379000</v>
      </c>
      <c r="J11" s="12"/>
      <c r="K11" s="13" t="s">
        <v>29</v>
      </c>
      <c r="L11" s="32" t="s">
        <v>27</v>
      </c>
      <c r="M11" s="6" t="s">
        <v>20</v>
      </c>
    </row>
    <row r="12" spans="1:13" s="6" customFormat="1" ht="72" x14ac:dyDescent="0.2">
      <c r="A12" s="9">
        <v>5</v>
      </c>
      <c r="B12" s="24" t="s">
        <v>30</v>
      </c>
      <c r="C12" s="11">
        <v>7200000</v>
      </c>
      <c r="D12" s="11"/>
      <c r="E12" s="12"/>
      <c r="F12" s="12"/>
      <c r="G12" s="12"/>
      <c r="H12" s="25">
        <f>G12*100/C12</f>
        <v>0</v>
      </c>
      <c r="I12" s="26">
        <f>C12-G12</f>
        <v>7200000</v>
      </c>
      <c r="J12" s="12"/>
      <c r="K12" s="13" t="s">
        <v>31</v>
      </c>
      <c r="L12" s="32" t="s">
        <v>27</v>
      </c>
      <c r="M12" s="6" t="s">
        <v>20</v>
      </c>
    </row>
    <row r="13" spans="1:13" s="6" customFormat="1" ht="48" x14ac:dyDescent="0.2">
      <c r="A13" s="9">
        <v>6</v>
      </c>
      <c r="B13" s="24" t="s">
        <v>32</v>
      </c>
      <c r="C13" s="11">
        <v>1900000</v>
      </c>
      <c r="D13" s="11"/>
      <c r="E13" s="12"/>
      <c r="F13" s="12"/>
      <c r="G13" s="12"/>
      <c r="H13" s="25">
        <f>G13*100/C13</f>
        <v>0</v>
      </c>
      <c r="I13" s="26">
        <f>C13-G13</f>
        <v>1900000</v>
      </c>
      <c r="J13" s="12"/>
      <c r="K13" s="13" t="s">
        <v>26</v>
      </c>
      <c r="L13" s="32" t="s">
        <v>33</v>
      </c>
      <c r="M13" s="6" t="s">
        <v>20</v>
      </c>
    </row>
    <row r="14" spans="1:13" s="6" customFormat="1" ht="27" customHeight="1" x14ac:dyDescent="0.2">
      <c r="A14" s="19"/>
      <c r="B14" s="20" t="s">
        <v>34</v>
      </c>
      <c r="C14" s="27"/>
      <c r="D14" s="27"/>
      <c r="E14" s="28"/>
      <c r="F14" s="28"/>
      <c r="G14" s="28"/>
      <c r="H14" s="29"/>
      <c r="I14" s="30"/>
      <c r="J14" s="28"/>
      <c r="K14" s="19"/>
      <c r="L14" s="27"/>
    </row>
    <row r="15" spans="1:13" s="6" customFormat="1" ht="48" x14ac:dyDescent="0.2">
      <c r="A15" s="9"/>
      <c r="B15" s="24" t="s">
        <v>35</v>
      </c>
      <c r="C15" s="11">
        <v>10000000</v>
      </c>
      <c r="D15" s="11"/>
      <c r="E15" s="12"/>
      <c r="F15" s="12"/>
      <c r="G15" s="33">
        <v>1714495.81</v>
      </c>
      <c r="H15" s="25">
        <f>G15*100/C15</f>
        <v>17.1449581</v>
      </c>
      <c r="I15" s="26">
        <f>C15-G15</f>
        <v>8285504.1899999995</v>
      </c>
      <c r="J15" s="12"/>
      <c r="K15" s="13" t="s">
        <v>36</v>
      </c>
      <c r="L15" s="11"/>
      <c r="M15" s="6" t="s">
        <v>20</v>
      </c>
    </row>
    <row r="16" spans="1:13" s="6" customFormat="1" ht="47.25" customHeight="1" x14ac:dyDescent="0.2">
      <c r="A16" s="34"/>
      <c r="B16" s="35" t="s">
        <v>37</v>
      </c>
      <c r="C16" s="36"/>
      <c r="D16" s="36"/>
      <c r="E16" s="36"/>
      <c r="F16" s="36"/>
      <c r="G16" s="36"/>
      <c r="H16" s="36"/>
      <c r="I16" s="36"/>
      <c r="J16" s="36"/>
      <c r="K16" s="37"/>
      <c r="L16" s="38"/>
      <c r="M16" s="6" t="s">
        <v>15</v>
      </c>
    </row>
    <row r="17" spans="1:13" s="6" customFormat="1" ht="48" x14ac:dyDescent="0.2">
      <c r="A17" s="19"/>
      <c r="B17" s="20" t="s">
        <v>38</v>
      </c>
      <c r="C17" s="21"/>
      <c r="D17" s="21"/>
      <c r="E17" s="21"/>
      <c r="F17" s="21"/>
      <c r="G17" s="21"/>
      <c r="H17" s="21"/>
      <c r="I17" s="21"/>
      <c r="J17" s="21"/>
      <c r="K17" s="22"/>
      <c r="L17" s="23"/>
    </row>
    <row r="18" spans="1:13" s="6" customFormat="1" ht="75" customHeight="1" x14ac:dyDescent="0.2">
      <c r="A18" s="9">
        <v>7</v>
      </c>
      <c r="B18" s="24" t="s">
        <v>39</v>
      </c>
      <c r="C18" s="11">
        <v>9930000</v>
      </c>
      <c r="D18" s="11"/>
      <c r="E18" s="12"/>
      <c r="F18" s="12"/>
      <c r="G18" s="31"/>
      <c r="H18" s="25">
        <f>G18*100/C18</f>
        <v>0</v>
      </c>
      <c r="I18" s="26">
        <f>C18-G18</f>
        <v>9930000</v>
      </c>
      <c r="J18" s="12"/>
      <c r="K18" s="13" t="s">
        <v>40</v>
      </c>
      <c r="L18" s="11" t="s">
        <v>33</v>
      </c>
      <c r="M18" s="6" t="s">
        <v>20</v>
      </c>
    </row>
    <row r="19" spans="1:13" s="6" customFormat="1" ht="48" x14ac:dyDescent="0.2">
      <c r="A19" s="9">
        <v>8</v>
      </c>
      <c r="B19" s="24" t="s">
        <v>41</v>
      </c>
      <c r="C19" s="11">
        <v>10000000</v>
      </c>
      <c r="D19" s="11"/>
      <c r="E19" s="12"/>
      <c r="F19" s="12"/>
      <c r="G19" s="12"/>
      <c r="H19" s="25">
        <f>G19*100/C19</f>
        <v>0</v>
      </c>
      <c r="I19" s="26">
        <f t="shared" ref="I19:I27" si="0">C19-G19</f>
        <v>10000000</v>
      </c>
      <c r="J19" s="12"/>
      <c r="K19" s="13" t="s">
        <v>40</v>
      </c>
      <c r="L19" s="11" t="s">
        <v>33</v>
      </c>
      <c r="M19" s="6" t="s">
        <v>20</v>
      </c>
    </row>
    <row r="20" spans="1:13" s="6" customFormat="1" ht="72" x14ac:dyDescent="0.2">
      <c r="A20" s="9">
        <v>9</v>
      </c>
      <c r="B20" s="24" t="s">
        <v>42</v>
      </c>
      <c r="C20" s="11">
        <v>1415500</v>
      </c>
      <c r="D20" s="11"/>
      <c r="E20" s="12"/>
      <c r="F20" s="12"/>
      <c r="G20" s="33">
        <v>304400</v>
      </c>
      <c r="H20" s="25">
        <f>G20*100/C20</f>
        <v>21.504768632991876</v>
      </c>
      <c r="I20" s="26">
        <f t="shared" si="0"/>
        <v>1111100</v>
      </c>
      <c r="J20" s="12"/>
      <c r="K20" s="13" t="s">
        <v>40</v>
      </c>
      <c r="L20" s="11" t="s">
        <v>19</v>
      </c>
      <c r="M20" s="6" t="s">
        <v>20</v>
      </c>
    </row>
    <row r="21" spans="1:13" s="6" customFormat="1" x14ac:dyDescent="0.2">
      <c r="A21" s="9">
        <v>10</v>
      </c>
      <c r="B21" s="24" t="s">
        <v>43</v>
      </c>
      <c r="C21" s="11">
        <v>9750000</v>
      </c>
      <c r="D21" s="11"/>
      <c r="E21" s="12"/>
      <c r="F21" s="12"/>
      <c r="G21" s="12"/>
      <c r="H21" s="25">
        <f>G21*100/C21</f>
        <v>0</v>
      </c>
      <c r="I21" s="26">
        <f t="shared" si="0"/>
        <v>9750000</v>
      </c>
      <c r="J21" s="12"/>
      <c r="K21" s="13" t="s">
        <v>40</v>
      </c>
      <c r="L21" s="11" t="s">
        <v>33</v>
      </c>
      <c r="M21" s="6" t="s">
        <v>20</v>
      </c>
    </row>
    <row r="22" spans="1:13" s="6" customFormat="1" x14ac:dyDescent="0.2">
      <c r="A22" s="19"/>
      <c r="B22" s="20" t="s">
        <v>44</v>
      </c>
      <c r="C22" s="27"/>
      <c r="D22" s="27"/>
      <c r="E22" s="28"/>
      <c r="F22" s="28"/>
      <c r="G22" s="28"/>
      <c r="H22" s="29"/>
      <c r="I22" s="30"/>
      <c r="J22" s="28"/>
      <c r="K22" s="19"/>
      <c r="L22" s="27"/>
    </row>
    <row r="23" spans="1:13" s="6" customFormat="1" ht="48" x14ac:dyDescent="0.2">
      <c r="A23" s="9">
        <v>11</v>
      </c>
      <c r="B23" s="24" t="s">
        <v>45</v>
      </c>
      <c r="C23" s="11">
        <v>23000000</v>
      </c>
      <c r="D23" s="11"/>
      <c r="E23" s="12"/>
      <c r="F23" s="12"/>
      <c r="G23" s="12"/>
      <c r="H23" s="25">
        <f>G23*100/C23</f>
        <v>0</v>
      </c>
      <c r="I23" s="26">
        <f t="shared" si="0"/>
        <v>23000000</v>
      </c>
      <c r="J23" s="12"/>
      <c r="K23" s="13" t="s">
        <v>46</v>
      </c>
      <c r="L23" s="32" t="s">
        <v>33</v>
      </c>
      <c r="M23" s="6" t="s">
        <v>20</v>
      </c>
    </row>
    <row r="24" spans="1:13" s="6" customFormat="1" ht="72" x14ac:dyDescent="0.2">
      <c r="A24" s="9">
        <v>12</v>
      </c>
      <c r="B24" s="24" t="s">
        <v>47</v>
      </c>
      <c r="C24" s="11">
        <v>1347000</v>
      </c>
      <c r="D24" s="11"/>
      <c r="E24" s="31">
        <v>1098000</v>
      </c>
      <c r="F24" s="12" t="s">
        <v>48</v>
      </c>
      <c r="G24" s="12"/>
      <c r="H24" s="25">
        <f>G24*100/C24</f>
        <v>0</v>
      </c>
      <c r="I24" s="26">
        <f t="shared" si="0"/>
        <v>1347000</v>
      </c>
      <c r="J24" s="12"/>
      <c r="K24" s="13" t="s">
        <v>24</v>
      </c>
      <c r="L24" s="32" t="s">
        <v>19</v>
      </c>
      <c r="M24" s="6" t="s">
        <v>20</v>
      </c>
    </row>
    <row r="25" spans="1:13" s="6" customFormat="1" ht="44.25" customHeight="1" x14ac:dyDescent="0.2">
      <c r="A25" s="9">
        <v>13</v>
      </c>
      <c r="B25" s="24" t="s">
        <v>49</v>
      </c>
      <c r="C25" s="11">
        <v>20000000</v>
      </c>
      <c r="D25" s="11"/>
      <c r="E25" s="12"/>
      <c r="F25" s="12"/>
      <c r="G25" s="12"/>
      <c r="H25" s="25">
        <f>G25*100/C25</f>
        <v>0</v>
      </c>
      <c r="I25" s="26">
        <f t="shared" si="0"/>
        <v>20000000</v>
      </c>
      <c r="J25" s="12"/>
      <c r="K25" s="13" t="s">
        <v>46</v>
      </c>
      <c r="L25" s="32" t="s">
        <v>33</v>
      </c>
      <c r="M25" s="6" t="s">
        <v>20</v>
      </c>
    </row>
    <row r="26" spans="1:13" s="6" customFormat="1" ht="48" x14ac:dyDescent="0.2">
      <c r="A26" s="19"/>
      <c r="B26" s="20" t="s">
        <v>50</v>
      </c>
      <c r="C26" s="27"/>
      <c r="D26" s="27"/>
      <c r="E26" s="28"/>
      <c r="F26" s="28"/>
      <c r="G26" s="28"/>
      <c r="H26" s="29"/>
      <c r="I26" s="30"/>
      <c r="J26" s="28"/>
      <c r="K26" s="19"/>
      <c r="L26" s="27"/>
    </row>
    <row r="27" spans="1:13" s="6" customFormat="1" ht="72" x14ac:dyDescent="0.2">
      <c r="A27" s="9">
        <v>14</v>
      </c>
      <c r="B27" s="24" t="s">
        <v>51</v>
      </c>
      <c r="C27" s="11">
        <v>5000000</v>
      </c>
      <c r="D27" s="11"/>
      <c r="E27" s="12"/>
      <c r="F27" s="12"/>
      <c r="G27" s="12"/>
      <c r="H27" s="25">
        <f>G27*100/C27</f>
        <v>0</v>
      </c>
      <c r="I27" s="26">
        <f t="shared" si="0"/>
        <v>5000000</v>
      </c>
      <c r="J27" s="12"/>
      <c r="K27" s="13" t="s">
        <v>26</v>
      </c>
      <c r="L27" s="32" t="s">
        <v>33</v>
      </c>
      <c r="M27" s="6" t="s">
        <v>20</v>
      </c>
    </row>
    <row r="28" spans="1:13" s="6" customFormat="1" ht="48" x14ac:dyDescent="0.2">
      <c r="A28" s="14"/>
      <c r="B28" s="15" t="s">
        <v>52</v>
      </c>
      <c r="C28" s="16"/>
      <c r="D28" s="16"/>
      <c r="E28" s="16"/>
      <c r="F28" s="16"/>
      <c r="G28" s="16"/>
      <c r="H28" s="16"/>
      <c r="I28" s="16"/>
      <c r="J28" s="16"/>
      <c r="K28" s="17"/>
      <c r="L28" s="18"/>
      <c r="M28" s="6" t="s">
        <v>15</v>
      </c>
    </row>
    <row r="29" spans="1:13" s="6" customFormat="1" ht="48" x14ac:dyDescent="0.2">
      <c r="A29" s="19"/>
      <c r="B29" s="20" t="s">
        <v>53</v>
      </c>
      <c r="C29" s="21"/>
      <c r="D29" s="21"/>
      <c r="E29" s="21"/>
      <c r="F29" s="21"/>
      <c r="G29" s="21"/>
      <c r="H29" s="21"/>
      <c r="I29" s="21"/>
      <c r="J29" s="21"/>
      <c r="K29" s="22"/>
      <c r="L29" s="23"/>
    </row>
    <row r="30" spans="1:13" s="6" customFormat="1" ht="48" x14ac:dyDescent="0.2">
      <c r="A30" s="9">
        <v>15</v>
      </c>
      <c r="B30" s="24" t="s">
        <v>54</v>
      </c>
      <c r="C30" s="11">
        <v>9900000</v>
      </c>
      <c r="D30" s="11"/>
      <c r="E30" s="12"/>
      <c r="F30" s="12"/>
      <c r="G30" s="12"/>
      <c r="H30" s="25">
        <f>G30*100/C30</f>
        <v>0</v>
      </c>
      <c r="I30" s="26">
        <f>C30-G30</f>
        <v>9900000</v>
      </c>
      <c r="J30" s="12"/>
      <c r="K30" s="13" t="s">
        <v>55</v>
      </c>
      <c r="L30" s="32" t="s">
        <v>33</v>
      </c>
      <c r="M30" s="6" t="s">
        <v>20</v>
      </c>
    </row>
    <row r="31" spans="1:13" s="6" customFormat="1" ht="53.25" customHeight="1" x14ac:dyDescent="0.2">
      <c r="A31" s="9">
        <v>16</v>
      </c>
      <c r="B31" s="24" t="s">
        <v>56</v>
      </c>
      <c r="C31" s="11">
        <v>9950000</v>
      </c>
      <c r="D31" s="11"/>
      <c r="E31" s="12"/>
      <c r="F31" s="12"/>
      <c r="G31" s="12"/>
      <c r="H31" s="25">
        <f>G31*100/C31</f>
        <v>0</v>
      </c>
      <c r="I31" s="26">
        <f>C31-G31</f>
        <v>9950000</v>
      </c>
      <c r="J31" s="12"/>
      <c r="K31" s="13" t="s">
        <v>55</v>
      </c>
      <c r="L31" s="32" t="s">
        <v>33</v>
      </c>
    </row>
    <row r="32" spans="1:13" s="6" customFormat="1" ht="48" x14ac:dyDescent="0.2">
      <c r="A32" s="9">
        <v>17</v>
      </c>
      <c r="B32" s="24" t="s">
        <v>57</v>
      </c>
      <c r="C32" s="11">
        <v>9900000</v>
      </c>
      <c r="D32" s="11"/>
      <c r="E32" s="12"/>
      <c r="F32" s="12"/>
      <c r="G32" s="12"/>
      <c r="H32" s="25">
        <f>G32*100/C32</f>
        <v>0</v>
      </c>
      <c r="I32" s="26">
        <f>C32-G32</f>
        <v>9900000</v>
      </c>
      <c r="J32" s="12"/>
      <c r="K32" s="13" t="s">
        <v>55</v>
      </c>
      <c r="L32" s="32" t="s">
        <v>33</v>
      </c>
    </row>
    <row r="33" spans="1:13" s="6" customFormat="1" ht="48" x14ac:dyDescent="0.2">
      <c r="A33" s="9">
        <v>18</v>
      </c>
      <c r="B33" s="24" t="s">
        <v>58</v>
      </c>
      <c r="C33" s="11">
        <v>5956000</v>
      </c>
      <c r="D33" s="11"/>
      <c r="E33" s="12"/>
      <c r="F33" s="12"/>
      <c r="G33" s="12"/>
      <c r="H33" s="25">
        <f>G33*100/C33</f>
        <v>0</v>
      </c>
      <c r="I33" s="26">
        <f>C33-G33</f>
        <v>5956000</v>
      </c>
      <c r="J33" s="12"/>
      <c r="K33" s="13" t="s">
        <v>55</v>
      </c>
      <c r="L33" s="32" t="s">
        <v>33</v>
      </c>
    </row>
    <row r="34" spans="1:13" s="6" customFormat="1" ht="48" x14ac:dyDescent="0.2">
      <c r="A34" s="19"/>
      <c r="B34" s="20" t="s">
        <v>59</v>
      </c>
      <c r="C34" s="27"/>
      <c r="D34" s="27"/>
      <c r="E34" s="28"/>
      <c r="F34" s="28"/>
      <c r="G34" s="28"/>
      <c r="H34" s="29"/>
      <c r="I34" s="30"/>
      <c r="J34" s="28"/>
      <c r="K34" s="19"/>
      <c r="L34" s="27"/>
    </row>
    <row r="35" spans="1:13" s="6" customFormat="1" ht="120" x14ac:dyDescent="0.2">
      <c r="A35" s="9">
        <v>19</v>
      </c>
      <c r="B35" s="24" t="s">
        <v>60</v>
      </c>
      <c r="C35" s="11">
        <v>11500000</v>
      </c>
      <c r="D35" s="11"/>
      <c r="E35" s="12"/>
      <c r="F35" s="12"/>
      <c r="G35" s="12"/>
      <c r="H35" s="25">
        <f t="shared" ref="H35:H84" si="1">G35*100/C35</f>
        <v>0</v>
      </c>
      <c r="I35" s="26">
        <f t="shared" ref="I35:I84" si="2">C35-G35</f>
        <v>11500000</v>
      </c>
      <c r="J35" s="12"/>
      <c r="K35" s="13" t="s">
        <v>61</v>
      </c>
      <c r="L35" s="32" t="s">
        <v>27</v>
      </c>
      <c r="M35" s="6" t="s">
        <v>20</v>
      </c>
    </row>
    <row r="36" spans="1:13" s="6" customFormat="1" ht="72" x14ac:dyDescent="0.2">
      <c r="A36" s="9">
        <v>20</v>
      </c>
      <c r="B36" s="24" t="s">
        <v>62</v>
      </c>
      <c r="C36" s="11">
        <v>8290000</v>
      </c>
      <c r="D36" s="11"/>
      <c r="E36" s="12"/>
      <c r="F36" s="12"/>
      <c r="G36" s="12"/>
      <c r="H36" s="25">
        <f t="shared" si="1"/>
        <v>0</v>
      </c>
      <c r="I36" s="26">
        <f t="shared" si="2"/>
        <v>8290000</v>
      </c>
      <c r="J36" s="12"/>
      <c r="K36" s="13" t="s">
        <v>61</v>
      </c>
      <c r="L36" s="32" t="s">
        <v>27</v>
      </c>
      <c r="M36" s="6" t="s">
        <v>20</v>
      </c>
    </row>
    <row r="37" spans="1:13" s="6" customFormat="1" ht="96" x14ac:dyDescent="0.2">
      <c r="A37" s="9">
        <v>21</v>
      </c>
      <c r="B37" s="24" t="s">
        <v>63</v>
      </c>
      <c r="C37" s="11">
        <v>2400000</v>
      </c>
      <c r="D37" s="11"/>
      <c r="E37" s="12"/>
      <c r="F37" s="12"/>
      <c r="G37" s="12"/>
      <c r="H37" s="25">
        <f t="shared" si="1"/>
        <v>0</v>
      </c>
      <c r="I37" s="26">
        <f t="shared" si="2"/>
        <v>2400000</v>
      </c>
      <c r="J37" s="12"/>
      <c r="K37" s="13" t="s">
        <v>61</v>
      </c>
      <c r="L37" s="32" t="s">
        <v>27</v>
      </c>
      <c r="M37" s="6" t="s">
        <v>20</v>
      </c>
    </row>
    <row r="38" spans="1:13" s="6" customFormat="1" ht="96" x14ac:dyDescent="0.2">
      <c r="A38" s="9">
        <v>22</v>
      </c>
      <c r="B38" s="24" t="s">
        <v>64</v>
      </c>
      <c r="C38" s="11">
        <v>8886000</v>
      </c>
      <c r="D38" s="11"/>
      <c r="E38" s="12"/>
      <c r="F38" s="12"/>
      <c r="G38" s="12"/>
      <c r="H38" s="25">
        <f t="shared" si="1"/>
        <v>0</v>
      </c>
      <c r="I38" s="26">
        <f t="shared" si="2"/>
        <v>8886000</v>
      </c>
      <c r="J38" s="12"/>
      <c r="K38" s="13" t="s">
        <v>65</v>
      </c>
      <c r="L38" s="32" t="s">
        <v>66</v>
      </c>
      <c r="M38" s="6" t="s">
        <v>20</v>
      </c>
    </row>
    <row r="39" spans="1:13" s="6" customFormat="1" ht="96" x14ac:dyDescent="0.2">
      <c r="A39" s="9">
        <v>23</v>
      </c>
      <c r="B39" s="24" t="s">
        <v>67</v>
      </c>
      <c r="C39" s="11">
        <v>5751000</v>
      </c>
      <c r="D39" s="11"/>
      <c r="E39" s="12"/>
      <c r="F39" s="12"/>
      <c r="G39" s="12"/>
      <c r="H39" s="25">
        <f t="shared" si="1"/>
        <v>0</v>
      </c>
      <c r="I39" s="26">
        <f t="shared" si="2"/>
        <v>5751000</v>
      </c>
      <c r="J39" s="12"/>
      <c r="K39" s="13" t="s">
        <v>65</v>
      </c>
      <c r="L39" s="32" t="s">
        <v>68</v>
      </c>
      <c r="M39" s="6" t="s">
        <v>20</v>
      </c>
    </row>
    <row r="40" spans="1:13" s="6" customFormat="1" ht="72" x14ac:dyDescent="0.2">
      <c r="A40" s="9">
        <v>24</v>
      </c>
      <c r="B40" s="24" t="s">
        <v>69</v>
      </c>
      <c r="C40" s="11">
        <v>4091000</v>
      </c>
      <c r="D40" s="11"/>
      <c r="E40" s="12"/>
      <c r="F40" s="12"/>
      <c r="G40" s="12"/>
      <c r="H40" s="25">
        <f t="shared" si="1"/>
        <v>0</v>
      </c>
      <c r="I40" s="26">
        <f t="shared" si="2"/>
        <v>4091000</v>
      </c>
      <c r="J40" s="12"/>
      <c r="K40" s="13" t="s">
        <v>65</v>
      </c>
      <c r="L40" s="32" t="s">
        <v>70</v>
      </c>
      <c r="M40" s="6" t="s">
        <v>20</v>
      </c>
    </row>
    <row r="41" spans="1:13" s="6" customFormat="1" ht="96" x14ac:dyDescent="0.2">
      <c r="A41" s="9">
        <v>25</v>
      </c>
      <c r="B41" s="24" t="s">
        <v>71</v>
      </c>
      <c r="C41" s="11">
        <v>3400000</v>
      </c>
      <c r="D41" s="11"/>
      <c r="E41" s="12"/>
      <c r="F41" s="12"/>
      <c r="G41" s="12"/>
      <c r="H41" s="25">
        <f t="shared" si="1"/>
        <v>0</v>
      </c>
      <c r="I41" s="26">
        <f t="shared" si="2"/>
        <v>3400000</v>
      </c>
      <c r="J41" s="12"/>
      <c r="K41" s="13" t="s">
        <v>65</v>
      </c>
      <c r="L41" s="32" t="s">
        <v>68</v>
      </c>
      <c r="M41" s="6" t="s">
        <v>20</v>
      </c>
    </row>
    <row r="42" spans="1:13" s="6" customFormat="1" ht="72" x14ac:dyDescent="0.2">
      <c r="A42" s="9">
        <v>26</v>
      </c>
      <c r="B42" s="24" t="s">
        <v>72</v>
      </c>
      <c r="C42" s="11">
        <v>8400000</v>
      </c>
      <c r="D42" s="11"/>
      <c r="E42" s="12"/>
      <c r="F42" s="12"/>
      <c r="G42" s="12"/>
      <c r="H42" s="25">
        <f t="shared" si="1"/>
        <v>0</v>
      </c>
      <c r="I42" s="26">
        <f t="shared" si="2"/>
        <v>8400000</v>
      </c>
      <c r="J42" s="12"/>
      <c r="K42" s="13" t="s">
        <v>31</v>
      </c>
      <c r="L42" s="32" t="s">
        <v>73</v>
      </c>
      <c r="M42" s="6" t="s">
        <v>20</v>
      </c>
    </row>
    <row r="43" spans="1:13" s="6" customFormat="1" ht="72" x14ac:dyDescent="0.2">
      <c r="A43" s="9">
        <v>27</v>
      </c>
      <c r="B43" s="24" t="s">
        <v>74</v>
      </c>
      <c r="C43" s="11">
        <v>5980000</v>
      </c>
      <c r="D43" s="11"/>
      <c r="E43" s="12"/>
      <c r="F43" s="12"/>
      <c r="G43" s="12"/>
      <c r="H43" s="25">
        <f t="shared" si="1"/>
        <v>0</v>
      </c>
      <c r="I43" s="26">
        <f t="shared" si="2"/>
        <v>5980000</v>
      </c>
      <c r="J43" s="12"/>
      <c r="K43" s="13" t="s">
        <v>31</v>
      </c>
      <c r="L43" s="32" t="s">
        <v>70</v>
      </c>
      <c r="M43" s="6" t="s">
        <v>20</v>
      </c>
    </row>
    <row r="44" spans="1:13" s="6" customFormat="1" ht="72" x14ac:dyDescent="0.2">
      <c r="A44" s="9">
        <v>28</v>
      </c>
      <c r="B44" s="24" t="s">
        <v>75</v>
      </c>
      <c r="C44" s="11">
        <v>5000000</v>
      </c>
      <c r="D44" s="11"/>
      <c r="E44" s="12"/>
      <c r="F44" s="12"/>
      <c r="G44" s="12"/>
      <c r="H44" s="25">
        <f t="shared" si="1"/>
        <v>0</v>
      </c>
      <c r="I44" s="26">
        <f t="shared" si="2"/>
        <v>5000000</v>
      </c>
      <c r="J44" s="12"/>
      <c r="K44" s="13" t="s">
        <v>31</v>
      </c>
      <c r="L44" s="32" t="s">
        <v>70</v>
      </c>
      <c r="M44" s="6" t="s">
        <v>20</v>
      </c>
    </row>
    <row r="45" spans="1:13" s="6" customFormat="1" ht="72" x14ac:dyDescent="0.2">
      <c r="A45" s="9">
        <v>29</v>
      </c>
      <c r="B45" s="24" t="s">
        <v>76</v>
      </c>
      <c r="C45" s="11">
        <v>1999800</v>
      </c>
      <c r="D45" s="11"/>
      <c r="E45" s="12"/>
      <c r="F45" s="12"/>
      <c r="G45" s="12"/>
      <c r="H45" s="25">
        <f t="shared" si="1"/>
        <v>0</v>
      </c>
      <c r="I45" s="26">
        <f t="shared" si="2"/>
        <v>1999800</v>
      </c>
      <c r="J45" s="12"/>
      <c r="K45" s="13" t="s">
        <v>31</v>
      </c>
      <c r="L45" s="32" t="s">
        <v>70</v>
      </c>
      <c r="M45" s="6" t="s">
        <v>20</v>
      </c>
    </row>
    <row r="46" spans="1:13" s="6" customFormat="1" ht="72" x14ac:dyDescent="0.2">
      <c r="A46" s="9">
        <v>30</v>
      </c>
      <c r="B46" s="24" t="s">
        <v>77</v>
      </c>
      <c r="C46" s="11">
        <v>1984800</v>
      </c>
      <c r="D46" s="11"/>
      <c r="E46" s="12"/>
      <c r="F46" s="12"/>
      <c r="G46" s="12"/>
      <c r="H46" s="25">
        <f t="shared" si="1"/>
        <v>0</v>
      </c>
      <c r="I46" s="26">
        <f t="shared" si="2"/>
        <v>1984800</v>
      </c>
      <c r="J46" s="12"/>
      <c r="K46" s="13" t="s">
        <v>31</v>
      </c>
      <c r="L46" s="32" t="s">
        <v>70</v>
      </c>
      <c r="M46" s="6" t="s">
        <v>20</v>
      </c>
    </row>
    <row r="47" spans="1:13" s="6" customFormat="1" ht="72" x14ac:dyDescent="0.2">
      <c r="A47" s="9">
        <v>31</v>
      </c>
      <c r="B47" s="24" t="s">
        <v>78</v>
      </c>
      <c r="C47" s="11">
        <v>1992000</v>
      </c>
      <c r="D47" s="11"/>
      <c r="E47" s="12"/>
      <c r="F47" s="12"/>
      <c r="G47" s="12"/>
      <c r="H47" s="25">
        <f t="shared" si="1"/>
        <v>0</v>
      </c>
      <c r="I47" s="26">
        <f t="shared" si="2"/>
        <v>1992000</v>
      </c>
      <c r="J47" s="12"/>
      <c r="K47" s="13" t="s">
        <v>79</v>
      </c>
      <c r="L47" s="32" t="s">
        <v>27</v>
      </c>
      <c r="M47" s="6" t="s">
        <v>20</v>
      </c>
    </row>
    <row r="48" spans="1:13" s="6" customFormat="1" ht="72" x14ac:dyDescent="0.2">
      <c r="A48" s="9">
        <v>32</v>
      </c>
      <c r="B48" s="24" t="s">
        <v>80</v>
      </c>
      <c r="C48" s="11">
        <v>1965000</v>
      </c>
      <c r="D48" s="11"/>
      <c r="E48" s="12"/>
      <c r="F48" s="12"/>
      <c r="G48" s="12"/>
      <c r="H48" s="25">
        <f t="shared" si="1"/>
        <v>0</v>
      </c>
      <c r="I48" s="26">
        <f t="shared" si="2"/>
        <v>1965000</v>
      </c>
      <c r="J48" s="12"/>
      <c r="K48" s="13" t="s">
        <v>79</v>
      </c>
      <c r="L48" s="32" t="s">
        <v>27</v>
      </c>
      <c r="M48" s="6" t="s">
        <v>20</v>
      </c>
    </row>
    <row r="49" spans="1:13" s="6" customFormat="1" ht="72" x14ac:dyDescent="0.2">
      <c r="A49" s="9">
        <v>33</v>
      </c>
      <c r="B49" s="24" t="s">
        <v>81</v>
      </c>
      <c r="C49" s="11">
        <v>1262000</v>
      </c>
      <c r="D49" s="11"/>
      <c r="E49" s="12"/>
      <c r="F49" s="12"/>
      <c r="G49" s="12"/>
      <c r="H49" s="25">
        <f t="shared" si="1"/>
        <v>0</v>
      </c>
      <c r="I49" s="26">
        <f t="shared" si="2"/>
        <v>1262000</v>
      </c>
      <c r="J49" s="12"/>
      <c r="K49" s="13" t="s">
        <v>79</v>
      </c>
      <c r="L49" s="32" t="s">
        <v>27</v>
      </c>
      <c r="M49" s="6" t="s">
        <v>20</v>
      </c>
    </row>
    <row r="50" spans="1:13" s="6" customFormat="1" ht="72" x14ac:dyDescent="0.2">
      <c r="A50" s="9">
        <v>34</v>
      </c>
      <c r="B50" s="24" t="s">
        <v>82</v>
      </c>
      <c r="C50" s="11">
        <v>14186000</v>
      </c>
      <c r="D50" s="11"/>
      <c r="E50" s="12"/>
      <c r="F50" s="12"/>
      <c r="G50" s="12"/>
      <c r="H50" s="25">
        <f t="shared" si="1"/>
        <v>0</v>
      </c>
      <c r="I50" s="26">
        <f t="shared" si="2"/>
        <v>14186000</v>
      </c>
      <c r="J50" s="12"/>
      <c r="K50" s="13" t="s">
        <v>83</v>
      </c>
      <c r="L50" s="32" t="s">
        <v>70</v>
      </c>
      <c r="M50" s="6" t="s">
        <v>20</v>
      </c>
    </row>
    <row r="51" spans="1:13" s="6" customFormat="1" ht="72" x14ac:dyDescent="0.2">
      <c r="A51" s="9">
        <v>35</v>
      </c>
      <c r="B51" s="24" t="s">
        <v>84</v>
      </c>
      <c r="C51" s="11">
        <v>6964000</v>
      </c>
      <c r="D51" s="11"/>
      <c r="E51" s="12"/>
      <c r="F51" s="12"/>
      <c r="G51" s="12"/>
      <c r="H51" s="25">
        <f t="shared" si="1"/>
        <v>0</v>
      </c>
      <c r="I51" s="26">
        <f t="shared" si="2"/>
        <v>6964000</v>
      </c>
      <c r="J51" s="12"/>
      <c r="K51" s="13" t="s">
        <v>83</v>
      </c>
      <c r="L51" s="32" t="s">
        <v>70</v>
      </c>
      <c r="M51" s="6" t="s">
        <v>20</v>
      </c>
    </row>
    <row r="52" spans="1:13" s="6" customFormat="1" ht="72" x14ac:dyDescent="0.2">
      <c r="A52" s="9">
        <v>36</v>
      </c>
      <c r="B52" s="24" t="s">
        <v>85</v>
      </c>
      <c r="C52" s="11">
        <v>4504000</v>
      </c>
      <c r="D52" s="11"/>
      <c r="E52" s="12"/>
      <c r="F52" s="12"/>
      <c r="G52" s="12"/>
      <c r="H52" s="25">
        <f t="shared" si="1"/>
        <v>0</v>
      </c>
      <c r="I52" s="26">
        <f t="shared" si="2"/>
        <v>4504000</v>
      </c>
      <c r="J52" s="12"/>
      <c r="K52" s="13" t="s">
        <v>83</v>
      </c>
      <c r="L52" s="32" t="s">
        <v>27</v>
      </c>
      <c r="M52" s="6" t="s">
        <v>20</v>
      </c>
    </row>
    <row r="53" spans="1:13" s="6" customFormat="1" ht="72" x14ac:dyDescent="0.2">
      <c r="A53" s="9">
        <v>37</v>
      </c>
      <c r="B53" s="24" t="s">
        <v>86</v>
      </c>
      <c r="C53" s="11">
        <v>8749000</v>
      </c>
      <c r="D53" s="11"/>
      <c r="E53" s="12"/>
      <c r="F53" s="12"/>
      <c r="G53" s="12"/>
      <c r="H53" s="25">
        <f t="shared" si="1"/>
        <v>0</v>
      </c>
      <c r="I53" s="26">
        <f t="shared" si="2"/>
        <v>8749000</v>
      </c>
      <c r="J53" s="12"/>
      <c r="K53" s="13" t="s">
        <v>24</v>
      </c>
      <c r="L53" s="32" t="s">
        <v>70</v>
      </c>
      <c r="M53" s="6" t="s">
        <v>20</v>
      </c>
    </row>
    <row r="54" spans="1:13" s="6" customFormat="1" ht="72" x14ac:dyDescent="0.2">
      <c r="A54" s="9">
        <v>38</v>
      </c>
      <c r="B54" s="24" t="s">
        <v>87</v>
      </c>
      <c r="C54" s="11">
        <v>3080000</v>
      </c>
      <c r="D54" s="11"/>
      <c r="E54" s="12"/>
      <c r="F54" s="12"/>
      <c r="G54" s="12"/>
      <c r="H54" s="25">
        <f t="shared" si="1"/>
        <v>0</v>
      </c>
      <c r="I54" s="26">
        <f t="shared" si="2"/>
        <v>3080000</v>
      </c>
      <c r="J54" s="12"/>
      <c r="K54" s="13" t="s">
        <v>24</v>
      </c>
      <c r="L54" s="32" t="s">
        <v>70</v>
      </c>
      <c r="M54" s="6" t="s">
        <v>20</v>
      </c>
    </row>
    <row r="55" spans="1:13" s="6" customFormat="1" ht="72" x14ac:dyDescent="0.2">
      <c r="A55" s="9">
        <v>39</v>
      </c>
      <c r="B55" s="24" t="s">
        <v>88</v>
      </c>
      <c r="C55" s="11">
        <v>1827000</v>
      </c>
      <c r="D55" s="11"/>
      <c r="E55" s="31">
        <v>1820000</v>
      </c>
      <c r="F55" s="12"/>
      <c r="G55" s="12"/>
      <c r="H55" s="25">
        <f t="shared" si="1"/>
        <v>0</v>
      </c>
      <c r="I55" s="26">
        <f t="shared" si="2"/>
        <v>1827000</v>
      </c>
      <c r="J55" s="12"/>
      <c r="K55" s="13" t="s">
        <v>89</v>
      </c>
      <c r="L55" s="32" t="s">
        <v>90</v>
      </c>
      <c r="M55" s="6" t="s">
        <v>20</v>
      </c>
    </row>
    <row r="56" spans="1:13" s="6" customFormat="1" ht="96" x14ac:dyDescent="0.2">
      <c r="A56" s="9">
        <v>40</v>
      </c>
      <c r="B56" s="24" t="s">
        <v>91</v>
      </c>
      <c r="C56" s="11">
        <v>1674000</v>
      </c>
      <c r="D56" s="11"/>
      <c r="E56" s="31">
        <v>1669000</v>
      </c>
      <c r="F56" s="12"/>
      <c r="G56" s="12"/>
      <c r="H56" s="25">
        <f t="shared" si="1"/>
        <v>0</v>
      </c>
      <c r="I56" s="26">
        <f t="shared" si="2"/>
        <v>1674000</v>
      </c>
      <c r="J56" s="12"/>
      <c r="K56" s="13" t="s">
        <v>89</v>
      </c>
      <c r="L56" s="32" t="s">
        <v>90</v>
      </c>
      <c r="M56" s="6" t="s">
        <v>20</v>
      </c>
    </row>
    <row r="57" spans="1:13" s="6" customFormat="1" ht="72" x14ac:dyDescent="0.2">
      <c r="A57" s="9">
        <v>41</v>
      </c>
      <c r="B57" s="24" t="s">
        <v>92</v>
      </c>
      <c r="C57" s="11">
        <v>14223000</v>
      </c>
      <c r="D57" s="11"/>
      <c r="E57" s="12"/>
      <c r="F57" s="12"/>
      <c r="G57" s="12"/>
      <c r="H57" s="25">
        <f t="shared" si="1"/>
        <v>0</v>
      </c>
      <c r="I57" s="26">
        <f t="shared" si="2"/>
        <v>14223000</v>
      </c>
      <c r="J57" s="12"/>
      <c r="K57" s="13" t="s">
        <v>89</v>
      </c>
      <c r="L57" s="32" t="s">
        <v>27</v>
      </c>
      <c r="M57" s="6" t="s">
        <v>20</v>
      </c>
    </row>
    <row r="58" spans="1:13" s="6" customFormat="1" ht="72" x14ac:dyDescent="0.2">
      <c r="A58" s="9">
        <v>42</v>
      </c>
      <c r="B58" s="24" t="s">
        <v>93</v>
      </c>
      <c r="C58" s="11">
        <v>2681000</v>
      </c>
      <c r="D58" s="11"/>
      <c r="E58" s="31">
        <v>2476000</v>
      </c>
      <c r="F58" s="12"/>
      <c r="G58" s="12"/>
      <c r="H58" s="25">
        <f t="shared" si="1"/>
        <v>0</v>
      </c>
      <c r="I58" s="26">
        <f t="shared" si="2"/>
        <v>2681000</v>
      </c>
      <c r="J58" s="12"/>
      <c r="K58" s="13" t="s">
        <v>89</v>
      </c>
      <c r="L58" s="32" t="s">
        <v>90</v>
      </c>
      <c r="M58" s="6" t="s">
        <v>20</v>
      </c>
    </row>
    <row r="59" spans="1:13" s="6" customFormat="1" ht="72" x14ac:dyDescent="0.2">
      <c r="A59" s="9">
        <v>43</v>
      </c>
      <c r="B59" s="24" t="s">
        <v>94</v>
      </c>
      <c r="C59" s="11">
        <v>1635000</v>
      </c>
      <c r="D59" s="11"/>
      <c r="E59" s="31">
        <v>1330000</v>
      </c>
      <c r="F59" s="12"/>
      <c r="G59" s="12"/>
      <c r="H59" s="25">
        <f t="shared" si="1"/>
        <v>0</v>
      </c>
      <c r="I59" s="26">
        <f t="shared" si="2"/>
        <v>1635000</v>
      </c>
      <c r="J59" s="12"/>
      <c r="K59" s="13" t="s">
        <v>89</v>
      </c>
      <c r="L59" s="32" t="s">
        <v>90</v>
      </c>
      <c r="M59" s="6" t="s">
        <v>20</v>
      </c>
    </row>
    <row r="60" spans="1:13" s="6" customFormat="1" ht="120" x14ac:dyDescent="0.2">
      <c r="A60" s="9">
        <v>44</v>
      </c>
      <c r="B60" s="24" t="s">
        <v>95</v>
      </c>
      <c r="C60" s="11">
        <v>1310000</v>
      </c>
      <c r="D60" s="11"/>
      <c r="E60" s="31">
        <v>1310000</v>
      </c>
      <c r="F60" s="12"/>
      <c r="G60" s="12"/>
      <c r="H60" s="25">
        <f t="shared" si="1"/>
        <v>0</v>
      </c>
      <c r="I60" s="26">
        <f t="shared" si="2"/>
        <v>1310000</v>
      </c>
      <c r="J60" s="12"/>
      <c r="K60" s="13" t="s">
        <v>89</v>
      </c>
      <c r="L60" s="32" t="s">
        <v>90</v>
      </c>
      <c r="M60" s="6" t="s">
        <v>20</v>
      </c>
    </row>
    <row r="61" spans="1:13" s="6" customFormat="1" ht="96" x14ac:dyDescent="0.2">
      <c r="A61" s="9">
        <v>45</v>
      </c>
      <c r="B61" s="24" t="s">
        <v>96</v>
      </c>
      <c r="C61" s="11">
        <v>4549000</v>
      </c>
      <c r="D61" s="11"/>
      <c r="E61" s="12"/>
      <c r="F61" s="12"/>
      <c r="G61" s="12"/>
      <c r="H61" s="25">
        <f t="shared" si="1"/>
        <v>0</v>
      </c>
      <c r="I61" s="26">
        <f t="shared" si="2"/>
        <v>4549000</v>
      </c>
      <c r="J61" s="12"/>
      <c r="K61" s="13" t="s">
        <v>29</v>
      </c>
      <c r="L61" s="32" t="s">
        <v>27</v>
      </c>
      <c r="M61" s="6" t="s">
        <v>20</v>
      </c>
    </row>
    <row r="62" spans="1:13" s="6" customFormat="1" ht="96" x14ac:dyDescent="0.2">
      <c r="A62" s="9">
        <v>46</v>
      </c>
      <c r="B62" s="24" t="s">
        <v>97</v>
      </c>
      <c r="C62" s="11">
        <v>2160000</v>
      </c>
      <c r="D62" s="11"/>
      <c r="E62" s="12"/>
      <c r="F62" s="12"/>
      <c r="G62" s="12"/>
      <c r="H62" s="25">
        <f t="shared" si="1"/>
        <v>0</v>
      </c>
      <c r="I62" s="26">
        <f t="shared" si="2"/>
        <v>2160000</v>
      </c>
      <c r="J62" s="12"/>
      <c r="K62" s="13" t="s">
        <v>29</v>
      </c>
      <c r="L62" s="32" t="s">
        <v>33</v>
      </c>
      <c r="M62" s="6" t="s">
        <v>20</v>
      </c>
    </row>
    <row r="63" spans="1:13" s="6" customFormat="1" ht="96" x14ac:dyDescent="0.2">
      <c r="A63" s="9">
        <v>47</v>
      </c>
      <c r="B63" s="24" t="s">
        <v>98</v>
      </c>
      <c r="C63" s="11">
        <v>2167000</v>
      </c>
      <c r="D63" s="11"/>
      <c r="E63" s="12"/>
      <c r="F63" s="12"/>
      <c r="G63" s="12"/>
      <c r="H63" s="25">
        <f t="shared" si="1"/>
        <v>0</v>
      </c>
      <c r="I63" s="26">
        <f t="shared" si="2"/>
        <v>2167000</v>
      </c>
      <c r="J63" s="12"/>
      <c r="K63" s="13" t="s">
        <v>29</v>
      </c>
      <c r="L63" s="32" t="s">
        <v>27</v>
      </c>
      <c r="M63" s="6" t="s">
        <v>20</v>
      </c>
    </row>
    <row r="64" spans="1:13" s="6" customFormat="1" ht="96" x14ac:dyDescent="0.2">
      <c r="A64" s="9">
        <v>48</v>
      </c>
      <c r="B64" s="24" t="s">
        <v>99</v>
      </c>
      <c r="C64" s="11">
        <v>1442000</v>
      </c>
      <c r="D64" s="11"/>
      <c r="E64" s="12"/>
      <c r="F64" s="12"/>
      <c r="G64" s="12"/>
      <c r="H64" s="25">
        <f t="shared" si="1"/>
        <v>0</v>
      </c>
      <c r="I64" s="26">
        <f t="shared" si="2"/>
        <v>1442000</v>
      </c>
      <c r="J64" s="12"/>
      <c r="K64" s="13" t="s">
        <v>29</v>
      </c>
      <c r="L64" s="32" t="s">
        <v>70</v>
      </c>
      <c r="M64" s="6" t="s">
        <v>20</v>
      </c>
    </row>
    <row r="65" spans="1:13" s="6" customFormat="1" ht="72" x14ac:dyDescent="0.2">
      <c r="A65" s="9">
        <v>49</v>
      </c>
      <c r="B65" s="24" t="s">
        <v>100</v>
      </c>
      <c r="C65" s="11">
        <v>7012000</v>
      </c>
      <c r="D65" s="11"/>
      <c r="E65" s="12"/>
      <c r="F65" s="12"/>
      <c r="G65" s="12"/>
      <c r="H65" s="25">
        <f t="shared" si="1"/>
        <v>0</v>
      </c>
      <c r="I65" s="26">
        <f t="shared" si="2"/>
        <v>7012000</v>
      </c>
      <c r="J65" s="12"/>
      <c r="K65" s="13" t="s">
        <v>29</v>
      </c>
      <c r="L65" s="32" t="s">
        <v>27</v>
      </c>
      <c r="M65" s="6" t="s">
        <v>20</v>
      </c>
    </row>
    <row r="66" spans="1:13" s="6" customFormat="1" ht="72" x14ac:dyDescent="0.2">
      <c r="A66" s="9">
        <v>50</v>
      </c>
      <c r="B66" s="24" t="s">
        <v>101</v>
      </c>
      <c r="C66" s="11">
        <v>1612000</v>
      </c>
      <c r="D66" s="11"/>
      <c r="E66" s="12"/>
      <c r="F66" s="12"/>
      <c r="G66" s="12"/>
      <c r="H66" s="25">
        <f t="shared" si="1"/>
        <v>0</v>
      </c>
      <c r="I66" s="26">
        <f t="shared" si="2"/>
        <v>1612000</v>
      </c>
      <c r="J66" s="12"/>
      <c r="K66" s="13" t="s">
        <v>29</v>
      </c>
      <c r="L66" s="32" t="s">
        <v>27</v>
      </c>
      <c r="M66" s="6" t="s">
        <v>20</v>
      </c>
    </row>
    <row r="67" spans="1:13" s="6" customFormat="1" ht="72" x14ac:dyDescent="0.2">
      <c r="A67" s="9">
        <v>51</v>
      </c>
      <c r="B67" s="24" t="s">
        <v>102</v>
      </c>
      <c r="C67" s="11">
        <v>13000000</v>
      </c>
      <c r="D67" s="11"/>
      <c r="E67" s="12"/>
      <c r="F67" s="12"/>
      <c r="G67" s="12"/>
      <c r="H67" s="25">
        <f t="shared" si="1"/>
        <v>0</v>
      </c>
      <c r="I67" s="26">
        <f t="shared" si="2"/>
        <v>13000000</v>
      </c>
      <c r="J67" s="12"/>
      <c r="K67" s="13" t="s">
        <v>103</v>
      </c>
      <c r="L67" s="32" t="s">
        <v>70</v>
      </c>
      <c r="M67" s="6" t="s">
        <v>20</v>
      </c>
    </row>
    <row r="68" spans="1:13" s="6" customFormat="1" ht="96" x14ac:dyDescent="0.2">
      <c r="A68" s="9">
        <v>52</v>
      </c>
      <c r="B68" s="24" t="s">
        <v>104</v>
      </c>
      <c r="C68" s="11">
        <v>7148000</v>
      </c>
      <c r="D68" s="11"/>
      <c r="E68" s="12"/>
      <c r="F68" s="12"/>
      <c r="G68" s="12"/>
      <c r="H68" s="25">
        <f t="shared" si="1"/>
        <v>0</v>
      </c>
      <c r="I68" s="26">
        <f t="shared" si="2"/>
        <v>7148000</v>
      </c>
      <c r="J68" s="12"/>
      <c r="K68" s="13" t="s">
        <v>103</v>
      </c>
      <c r="L68" s="32" t="s">
        <v>70</v>
      </c>
      <c r="M68" s="6" t="s">
        <v>20</v>
      </c>
    </row>
    <row r="69" spans="1:13" s="6" customFormat="1" ht="96" x14ac:dyDescent="0.2">
      <c r="A69" s="9">
        <v>53</v>
      </c>
      <c r="B69" s="24" t="s">
        <v>105</v>
      </c>
      <c r="C69" s="11">
        <v>7210000</v>
      </c>
      <c r="D69" s="11"/>
      <c r="E69" s="12"/>
      <c r="F69" s="12"/>
      <c r="G69" s="12"/>
      <c r="H69" s="25">
        <f t="shared" si="1"/>
        <v>0</v>
      </c>
      <c r="I69" s="26">
        <f t="shared" si="2"/>
        <v>7210000</v>
      </c>
      <c r="J69" s="12"/>
      <c r="K69" s="13" t="s">
        <v>24</v>
      </c>
      <c r="L69" s="32" t="s">
        <v>70</v>
      </c>
      <c r="M69" s="6" t="s">
        <v>20</v>
      </c>
    </row>
    <row r="70" spans="1:13" s="6" customFormat="1" ht="48" x14ac:dyDescent="0.2">
      <c r="A70" s="9">
        <v>54</v>
      </c>
      <c r="B70" s="24" t="s">
        <v>106</v>
      </c>
      <c r="C70" s="11">
        <v>1530000</v>
      </c>
      <c r="D70" s="11"/>
      <c r="E70" s="12"/>
      <c r="F70" s="12"/>
      <c r="G70" s="12"/>
      <c r="H70" s="25">
        <f t="shared" si="1"/>
        <v>0</v>
      </c>
      <c r="I70" s="26">
        <f t="shared" si="2"/>
        <v>1530000</v>
      </c>
      <c r="J70" s="12"/>
      <c r="K70" s="13" t="s">
        <v>29</v>
      </c>
      <c r="L70" s="32" t="s">
        <v>27</v>
      </c>
      <c r="M70" s="6" t="s">
        <v>20</v>
      </c>
    </row>
    <row r="71" spans="1:13" s="6" customFormat="1" ht="72" x14ac:dyDescent="0.2">
      <c r="A71" s="9">
        <v>55</v>
      </c>
      <c r="B71" s="24" t="s">
        <v>107</v>
      </c>
      <c r="C71" s="11">
        <v>5556000</v>
      </c>
      <c r="D71" s="11"/>
      <c r="E71" s="12"/>
      <c r="F71" s="12"/>
      <c r="G71" s="12"/>
      <c r="H71" s="25">
        <f t="shared" si="1"/>
        <v>0</v>
      </c>
      <c r="I71" s="26">
        <f t="shared" si="2"/>
        <v>5556000</v>
      </c>
      <c r="J71" s="12"/>
      <c r="K71" s="13" t="s">
        <v>29</v>
      </c>
      <c r="L71" s="32" t="s">
        <v>27</v>
      </c>
      <c r="M71" s="6" t="s">
        <v>20</v>
      </c>
    </row>
    <row r="72" spans="1:13" s="6" customFormat="1" ht="96" x14ac:dyDescent="0.2">
      <c r="A72" s="9">
        <v>56</v>
      </c>
      <c r="B72" s="24" t="s">
        <v>108</v>
      </c>
      <c r="C72" s="11">
        <v>1859000</v>
      </c>
      <c r="D72" s="11"/>
      <c r="E72" s="12"/>
      <c r="F72" s="12"/>
      <c r="G72" s="12"/>
      <c r="H72" s="25">
        <f t="shared" si="1"/>
        <v>0</v>
      </c>
      <c r="I72" s="26">
        <f t="shared" si="2"/>
        <v>1859000</v>
      </c>
      <c r="J72" s="12"/>
      <c r="K72" s="13" t="s">
        <v>29</v>
      </c>
      <c r="L72" s="32" t="s">
        <v>33</v>
      </c>
      <c r="M72" s="6" t="s">
        <v>20</v>
      </c>
    </row>
    <row r="73" spans="1:13" s="6" customFormat="1" ht="72" x14ac:dyDescent="0.2">
      <c r="A73" s="9">
        <v>57</v>
      </c>
      <c r="B73" s="24" t="s">
        <v>109</v>
      </c>
      <c r="C73" s="32">
        <v>5121000</v>
      </c>
      <c r="D73" s="11"/>
      <c r="E73" s="12"/>
      <c r="F73" s="12"/>
      <c r="G73" s="12"/>
      <c r="H73" s="25">
        <f t="shared" si="1"/>
        <v>0</v>
      </c>
      <c r="I73" s="26">
        <f t="shared" si="2"/>
        <v>5121000</v>
      </c>
      <c r="J73" s="12"/>
      <c r="K73" s="13" t="s">
        <v>31</v>
      </c>
      <c r="L73" s="32" t="s">
        <v>70</v>
      </c>
      <c r="M73" s="6" t="s">
        <v>20</v>
      </c>
    </row>
    <row r="74" spans="1:13" s="6" customFormat="1" ht="72" x14ac:dyDescent="0.2">
      <c r="A74" s="9">
        <v>58</v>
      </c>
      <c r="B74" s="24" t="s">
        <v>110</v>
      </c>
      <c r="C74" s="11">
        <v>7077000</v>
      </c>
      <c r="D74" s="11"/>
      <c r="E74" s="12"/>
      <c r="F74" s="12"/>
      <c r="G74" s="12"/>
      <c r="H74" s="25">
        <f t="shared" si="1"/>
        <v>0</v>
      </c>
      <c r="I74" s="26">
        <f t="shared" si="2"/>
        <v>7077000</v>
      </c>
      <c r="J74" s="12"/>
      <c r="K74" s="13" t="s">
        <v>46</v>
      </c>
      <c r="L74" s="32" t="s">
        <v>33</v>
      </c>
      <c r="M74" s="6" t="s">
        <v>20</v>
      </c>
    </row>
    <row r="75" spans="1:13" s="6" customFormat="1" ht="74.25" customHeight="1" x14ac:dyDescent="0.2">
      <c r="A75" s="9">
        <v>59</v>
      </c>
      <c r="B75" s="24" t="s">
        <v>111</v>
      </c>
      <c r="C75" s="11">
        <v>6758000</v>
      </c>
      <c r="D75" s="11"/>
      <c r="E75" s="12"/>
      <c r="F75" s="12"/>
      <c r="G75" s="12"/>
      <c r="H75" s="25">
        <f t="shared" si="1"/>
        <v>0</v>
      </c>
      <c r="I75" s="26">
        <f t="shared" si="2"/>
        <v>6758000</v>
      </c>
      <c r="J75" s="12"/>
      <c r="K75" s="13" t="s">
        <v>65</v>
      </c>
      <c r="L75" s="32" t="s">
        <v>66</v>
      </c>
      <c r="M75" s="6" t="s">
        <v>20</v>
      </c>
    </row>
    <row r="76" spans="1:13" s="6" customFormat="1" ht="72" x14ac:dyDescent="0.2">
      <c r="A76" s="9">
        <v>60</v>
      </c>
      <c r="B76" s="24" t="s">
        <v>112</v>
      </c>
      <c r="C76" s="11">
        <v>8608000</v>
      </c>
      <c r="D76" s="11"/>
      <c r="E76" s="12"/>
      <c r="F76" s="12"/>
      <c r="G76" s="12"/>
      <c r="H76" s="25">
        <f t="shared" si="1"/>
        <v>0</v>
      </c>
      <c r="I76" s="26">
        <f t="shared" si="2"/>
        <v>8608000</v>
      </c>
      <c r="J76" s="12"/>
      <c r="K76" s="13" t="s">
        <v>24</v>
      </c>
      <c r="L76" s="32" t="s">
        <v>70</v>
      </c>
      <c r="M76" s="6" t="s">
        <v>20</v>
      </c>
    </row>
    <row r="77" spans="1:13" s="6" customFormat="1" ht="74.25" customHeight="1" x14ac:dyDescent="0.2">
      <c r="A77" s="9">
        <v>61</v>
      </c>
      <c r="B77" s="24" t="s">
        <v>113</v>
      </c>
      <c r="C77" s="32">
        <v>3466000</v>
      </c>
      <c r="D77" s="11"/>
      <c r="E77" s="12"/>
      <c r="F77" s="12"/>
      <c r="G77" s="12"/>
      <c r="H77" s="25">
        <f t="shared" si="1"/>
        <v>0</v>
      </c>
      <c r="I77" s="26">
        <f t="shared" si="2"/>
        <v>3466000</v>
      </c>
      <c r="J77" s="12"/>
      <c r="K77" s="13" t="s">
        <v>31</v>
      </c>
      <c r="L77" s="32" t="s">
        <v>70</v>
      </c>
      <c r="M77" s="6" t="s">
        <v>20</v>
      </c>
    </row>
    <row r="78" spans="1:13" s="6" customFormat="1" ht="72" x14ac:dyDescent="0.2">
      <c r="A78" s="9">
        <v>62</v>
      </c>
      <c r="B78" s="24" t="s">
        <v>114</v>
      </c>
      <c r="C78" s="11">
        <v>7419000</v>
      </c>
      <c r="D78" s="11"/>
      <c r="E78" s="31">
        <v>7419000</v>
      </c>
      <c r="F78" s="12"/>
      <c r="G78" s="12"/>
      <c r="H78" s="25">
        <f t="shared" si="1"/>
        <v>0</v>
      </c>
      <c r="I78" s="26">
        <f t="shared" si="2"/>
        <v>7419000</v>
      </c>
      <c r="J78" s="12"/>
      <c r="K78" s="13" t="s">
        <v>89</v>
      </c>
      <c r="L78" s="32" t="s">
        <v>90</v>
      </c>
      <c r="M78" s="6" t="s">
        <v>20</v>
      </c>
    </row>
    <row r="79" spans="1:13" s="6" customFormat="1" ht="50.25" customHeight="1" x14ac:dyDescent="0.2">
      <c r="A79" s="9">
        <v>63</v>
      </c>
      <c r="B79" s="24" t="s">
        <v>115</v>
      </c>
      <c r="C79" s="11">
        <v>2110000</v>
      </c>
      <c r="D79" s="11"/>
      <c r="E79" s="12"/>
      <c r="F79" s="12"/>
      <c r="G79" s="12"/>
      <c r="H79" s="25">
        <f t="shared" si="1"/>
        <v>0</v>
      </c>
      <c r="I79" s="26">
        <f t="shared" si="2"/>
        <v>2110000</v>
      </c>
      <c r="J79" s="12"/>
      <c r="K79" s="13" t="s">
        <v>29</v>
      </c>
      <c r="L79" s="32" t="s">
        <v>27</v>
      </c>
      <c r="M79" s="6" t="s">
        <v>20</v>
      </c>
    </row>
    <row r="80" spans="1:13" s="6" customFormat="1" ht="72" x14ac:dyDescent="0.2">
      <c r="A80" s="9">
        <v>64</v>
      </c>
      <c r="B80" s="24" t="s">
        <v>116</v>
      </c>
      <c r="C80" s="11">
        <v>7290000</v>
      </c>
      <c r="D80" s="11"/>
      <c r="E80" s="12"/>
      <c r="F80" s="12"/>
      <c r="G80" s="12"/>
      <c r="H80" s="25">
        <f t="shared" si="1"/>
        <v>0</v>
      </c>
      <c r="I80" s="26">
        <f t="shared" si="2"/>
        <v>7290000</v>
      </c>
      <c r="J80" s="12"/>
      <c r="K80" s="13" t="s">
        <v>29</v>
      </c>
      <c r="L80" s="32" t="s">
        <v>27</v>
      </c>
      <c r="M80" s="6" t="s">
        <v>20</v>
      </c>
    </row>
    <row r="81" spans="1:13" s="6" customFormat="1" ht="72" x14ac:dyDescent="0.2">
      <c r="A81" s="9">
        <v>65</v>
      </c>
      <c r="B81" s="24" t="s">
        <v>117</v>
      </c>
      <c r="C81" s="11">
        <v>6400000</v>
      </c>
      <c r="D81" s="11"/>
      <c r="E81" s="12"/>
      <c r="F81" s="12"/>
      <c r="G81" s="12"/>
      <c r="H81" s="25">
        <f t="shared" si="1"/>
        <v>0</v>
      </c>
      <c r="I81" s="26">
        <f t="shared" si="2"/>
        <v>6400000</v>
      </c>
      <c r="J81" s="12"/>
      <c r="K81" s="13" t="s">
        <v>29</v>
      </c>
      <c r="L81" s="32" t="s">
        <v>27</v>
      </c>
      <c r="M81" s="6" t="s">
        <v>20</v>
      </c>
    </row>
    <row r="82" spans="1:13" s="6" customFormat="1" ht="48" x14ac:dyDescent="0.2">
      <c r="A82" s="9">
        <v>66</v>
      </c>
      <c r="B82" s="24" t="s">
        <v>118</v>
      </c>
      <c r="C82" s="11">
        <v>1899000</v>
      </c>
      <c r="D82" s="11"/>
      <c r="E82" s="12"/>
      <c r="F82" s="12"/>
      <c r="G82" s="12"/>
      <c r="H82" s="25">
        <f t="shared" si="1"/>
        <v>0</v>
      </c>
      <c r="I82" s="26">
        <f t="shared" si="2"/>
        <v>1899000</v>
      </c>
      <c r="J82" s="12"/>
      <c r="K82" s="13" t="s">
        <v>29</v>
      </c>
      <c r="L82" s="32" t="s">
        <v>27</v>
      </c>
      <c r="M82" s="6" t="s">
        <v>20</v>
      </c>
    </row>
    <row r="83" spans="1:13" s="6" customFormat="1" ht="96" x14ac:dyDescent="0.2">
      <c r="A83" s="9">
        <v>67</v>
      </c>
      <c r="B83" s="24" t="s">
        <v>119</v>
      </c>
      <c r="C83" s="11">
        <v>3563000</v>
      </c>
      <c r="D83" s="11"/>
      <c r="E83" s="12"/>
      <c r="F83" s="12"/>
      <c r="G83" s="12"/>
      <c r="H83" s="25">
        <f t="shared" si="1"/>
        <v>0</v>
      </c>
      <c r="I83" s="26">
        <f t="shared" si="2"/>
        <v>3563000</v>
      </c>
      <c r="J83" s="12"/>
      <c r="K83" s="13" t="s">
        <v>29</v>
      </c>
      <c r="L83" s="32" t="s">
        <v>27</v>
      </c>
      <c r="M83" s="6" t="s">
        <v>20</v>
      </c>
    </row>
    <row r="84" spans="1:13" s="6" customFormat="1" ht="99.75" customHeight="1" x14ac:dyDescent="0.2">
      <c r="A84" s="9">
        <v>68</v>
      </c>
      <c r="B84" s="24" t="s">
        <v>120</v>
      </c>
      <c r="C84" s="11">
        <v>3513000</v>
      </c>
      <c r="D84" s="11"/>
      <c r="E84" s="12"/>
      <c r="F84" s="12"/>
      <c r="G84" s="12"/>
      <c r="H84" s="25">
        <f t="shared" si="1"/>
        <v>0</v>
      </c>
      <c r="I84" s="26">
        <f t="shared" si="2"/>
        <v>3513000</v>
      </c>
      <c r="J84" s="12"/>
      <c r="K84" s="13" t="s">
        <v>61</v>
      </c>
      <c r="L84" s="32" t="s">
        <v>27</v>
      </c>
      <c r="M84" s="6" t="s">
        <v>20</v>
      </c>
    </row>
    <row r="85" spans="1:13" s="6" customFormat="1" x14ac:dyDescent="0.2">
      <c r="A85" s="14"/>
      <c r="B85" s="15" t="s">
        <v>121</v>
      </c>
      <c r="C85" s="16"/>
      <c r="D85" s="16"/>
      <c r="E85" s="16"/>
      <c r="F85" s="16"/>
      <c r="G85" s="16"/>
      <c r="H85" s="16"/>
      <c r="I85" s="16"/>
      <c r="J85" s="16"/>
      <c r="K85" s="17"/>
      <c r="L85" s="18"/>
      <c r="M85" s="6" t="s">
        <v>15</v>
      </c>
    </row>
    <row r="86" spans="1:13" s="6" customFormat="1" ht="48" x14ac:dyDescent="0.2">
      <c r="A86" s="19"/>
      <c r="B86" s="20" t="s">
        <v>122</v>
      </c>
      <c r="C86" s="21"/>
      <c r="D86" s="21"/>
      <c r="E86" s="21"/>
      <c r="F86" s="21"/>
      <c r="G86" s="21"/>
      <c r="H86" s="21"/>
      <c r="I86" s="21"/>
      <c r="J86" s="21"/>
      <c r="K86" s="22"/>
      <c r="L86" s="23"/>
    </row>
    <row r="87" spans="1:13" s="6" customFormat="1" ht="48" x14ac:dyDescent="0.2">
      <c r="A87" s="9">
        <v>69</v>
      </c>
      <c r="B87" s="24" t="s">
        <v>123</v>
      </c>
      <c r="C87" s="11">
        <v>68400</v>
      </c>
      <c r="D87" s="11"/>
      <c r="E87" s="12"/>
      <c r="F87" s="12"/>
      <c r="G87" s="31">
        <v>62140</v>
      </c>
      <c r="H87" s="25">
        <f t="shared" ref="H87:H92" si="3">G87*100/C87</f>
        <v>90.847953216374265</v>
      </c>
      <c r="I87" s="26">
        <f t="shared" ref="I87:I92" si="4">C87-G87</f>
        <v>6260</v>
      </c>
      <c r="J87" s="12"/>
      <c r="K87" s="13" t="s">
        <v>124</v>
      </c>
      <c r="L87" s="11" t="s">
        <v>19</v>
      </c>
      <c r="M87" s="6" t="s">
        <v>20</v>
      </c>
    </row>
    <row r="88" spans="1:13" s="6" customFormat="1" ht="48" x14ac:dyDescent="0.2">
      <c r="A88" s="9">
        <v>70</v>
      </c>
      <c r="B88" s="24" t="s">
        <v>125</v>
      </c>
      <c r="C88" s="11">
        <v>84200</v>
      </c>
      <c r="D88" s="11"/>
      <c r="E88" s="12"/>
      <c r="F88" s="12"/>
      <c r="G88" s="31">
        <v>84200</v>
      </c>
      <c r="H88" s="25">
        <f t="shared" si="3"/>
        <v>100</v>
      </c>
      <c r="I88" s="26">
        <f t="shared" si="4"/>
        <v>0</v>
      </c>
      <c r="J88" s="12"/>
      <c r="K88" s="13" t="s">
        <v>126</v>
      </c>
      <c r="L88" s="11" t="s">
        <v>19</v>
      </c>
      <c r="M88" s="6" t="s">
        <v>20</v>
      </c>
    </row>
    <row r="89" spans="1:13" s="6" customFormat="1" ht="48" x14ac:dyDescent="0.2">
      <c r="A89" s="9">
        <v>71</v>
      </c>
      <c r="B89" s="24" t="s">
        <v>127</v>
      </c>
      <c r="C89" s="11">
        <v>1742100</v>
      </c>
      <c r="D89" s="11"/>
      <c r="E89" s="12"/>
      <c r="F89" s="12"/>
      <c r="G89" s="31">
        <v>157100</v>
      </c>
      <c r="H89" s="25">
        <f t="shared" si="3"/>
        <v>9.0178520176798109</v>
      </c>
      <c r="I89" s="26">
        <f t="shared" si="4"/>
        <v>1585000</v>
      </c>
      <c r="J89" s="12"/>
      <c r="K89" s="13" t="s">
        <v>126</v>
      </c>
      <c r="L89" s="11" t="s">
        <v>19</v>
      </c>
      <c r="M89" s="6" t="s">
        <v>20</v>
      </c>
    </row>
    <row r="90" spans="1:13" s="6" customFormat="1" ht="48" x14ac:dyDescent="0.2">
      <c r="A90" s="9">
        <v>72</v>
      </c>
      <c r="B90" s="24" t="s">
        <v>128</v>
      </c>
      <c r="C90" s="11">
        <v>118000</v>
      </c>
      <c r="D90" s="11"/>
      <c r="E90" s="12"/>
      <c r="F90" s="12"/>
      <c r="G90" s="39"/>
      <c r="H90" s="25">
        <f t="shared" si="3"/>
        <v>0</v>
      </c>
      <c r="I90" s="26">
        <f t="shared" si="4"/>
        <v>118000</v>
      </c>
      <c r="J90" s="12"/>
      <c r="K90" s="13" t="s">
        <v>126</v>
      </c>
      <c r="L90" s="11" t="s">
        <v>19</v>
      </c>
      <c r="M90" s="6" t="s">
        <v>20</v>
      </c>
    </row>
    <row r="91" spans="1:13" s="6" customFormat="1" ht="48" x14ac:dyDescent="0.2">
      <c r="A91" s="9">
        <v>73</v>
      </c>
      <c r="B91" s="24" t="s">
        <v>129</v>
      </c>
      <c r="C91" s="11">
        <v>281500</v>
      </c>
      <c r="D91" s="11"/>
      <c r="E91" s="12"/>
      <c r="F91" s="12"/>
      <c r="G91" s="39"/>
      <c r="H91" s="25">
        <f t="shared" si="3"/>
        <v>0</v>
      </c>
      <c r="I91" s="26">
        <f t="shared" si="4"/>
        <v>281500</v>
      </c>
      <c r="J91" s="12"/>
      <c r="K91" s="13" t="s">
        <v>126</v>
      </c>
      <c r="L91" s="11" t="s">
        <v>19</v>
      </c>
      <c r="M91" s="6" t="s">
        <v>20</v>
      </c>
    </row>
    <row r="92" spans="1:13" s="6" customFormat="1" ht="48" x14ac:dyDescent="0.2">
      <c r="A92" s="9">
        <v>74</v>
      </c>
      <c r="B92" s="24" t="s">
        <v>130</v>
      </c>
      <c r="C92" s="11">
        <v>342200</v>
      </c>
      <c r="D92" s="11"/>
      <c r="E92" s="12"/>
      <c r="F92" s="12"/>
      <c r="G92" s="31">
        <v>21200</v>
      </c>
      <c r="H92" s="25">
        <f t="shared" si="3"/>
        <v>6.1952074810052604</v>
      </c>
      <c r="I92" s="26">
        <f t="shared" si="4"/>
        <v>321000</v>
      </c>
      <c r="J92" s="12"/>
      <c r="K92" s="13" t="s">
        <v>126</v>
      </c>
      <c r="L92" s="11" t="s">
        <v>19</v>
      </c>
      <c r="M92" s="6" t="s">
        <v>20</v>
      </c>
    </row>
    <row r="93" spans="1:13" s="6" customFormat="1" x14ac:dyDescent="0.2">
      <c r="A93" s="14"/>
      <c r="B93" s="15" t="s">
        <v>131</v>
      </c>
      <c r="C93" s="16"/>
      <c r="D93" s="16"/>
      <c r="E93" s="16"/>
      <c r="F93" s="16"/>
      <c r="G93" s="16"/>
      <c r="H93" s="16"/>
      <c r="I93" s="16"/>
      <c r="J93" s="16"/>
      <c r="K93" s="17"/>
      <c r="L93" s="18"/>
      <c r="M93" s="6" t="s">
        <v>15</v>
      </c>
    </row>
    <row r="94" spans="1:13" s="6" customFormat="1" ht="48" x14ac:dyDescent="0.2">
      <c r="A94" s="19"/>
      <c r="B94" s="20" t="s">
        <v>132</v>
      </c>
      <c r="C94" s="21"/>
      <c r="D94" s="21"/>
      <c r="E94" s="21"/>
      <c r="F94" s="21"/>
      <c r="G94" s="21"/>
      <c r="H94" s="21"/>
      <c r="I94" s="21"/>
      <c r="J94" s="21"/>
      <c r="K94" s="22"/>
      <c r="L94" s="23"/>
    </row>
    <row r="95" spans="1:13" s="6" customFormat="1" ht="49.5" customHeight="1" x14ac:dyDescent="0.2">
      <c r="A95" s="9">
        <v>75</v>
      </c>
      <c r="B95" s="24" t="s">
        <v>133</v>
      </c>
      <c r="C95" s="11">
        <v>2936600</v>
      </c>
      <c r="D95" s="11"/>
      <c r="E95" s="12"/>
      <c r="F95" s="12"/>
      <c r="G95" s="12"/>
      <c r="H95" s="25">
        <f t="shared" ref="H95:H101" si="5">G95*100/C95</f>
        <v>0</v>
      </c>
      <c r="I95" s="26">
        <f t="shared" ref="I95:I101" si="6">C95-G95</f>
        <v>2936600</v>
      </c>
      <c r="J95" s="12"/>
      <c r="K95" s="13" t="s">
        <v>134</v>
      </c>
      <c r="L95" s="32" t="s">
        <v>135</v>
      </c>
      <c r="M95" s="6" t="s">
        <v>20</v>
      </c>
    </row>
    <row r="96" spans="1:13" s="6" customFormat="1" ht="49.5" customHeight="1" x14ac:dyDescent="0.2">
      <c r="A96" s="9">
        <v>76</v>
      </c>
      <c r="B96" s="24" t="s">
        <v>136</v>
      </c>
      <c r="C96" s="11">
        <v>3000000</v>
      </c>
      <c r="D96" s="11"/>
      <c r="E96" s="12"/>
      <c r="F96" s="12"/>
      <c r="G96" s="12"/>
      <c r="H96" s="25">
        <f t="shared" si="5"/>
        <v>0</v>
      </c>
      <c r="I96" s="26">
        <f t="shared" si="6"/>
        <v>3000000</v>
      </c>
      <c r="J96" s="12"/>
      <c r="K96" s="13" t="s">
        <v>134</v>
      </c>
      <c r="L96" s="32" t="s">
        <v>27</v>
      </c>
      <c r="M96" s="6" t="s">
        <v>20</v>
      </c>
    </row>
    <row r="97" spans="1:13" s="6" customFormat="1" ht="49.5" customHeight="1" x14ac:dyDescent="0.2">
      <c r="A97" s="9">
        <v>77</v>
      </c>
      <c r="B97" s="24" t="s">
        <v>137</v>
      </c>
      <c r="C97" s="11">
        <v>2999200</v>
      </c>
      <c r="D97" s="11"/>
      <c r="E97" s="12"/>
      <c r="F97" s="12"/>
      <c r="G97" s="12"/>
      <c r="H97" s="25">
        <f t="shared" si="5"/>
        <v>0</v>
      </c>
      <c r="I97" s="26">
        <f t="shared" si="6"/>
        <v>2999200</v>
      </c>
      <c r="J97" s="12"/>
      <c r="K97" s="13" t="s">
        <v>134</v>
      </c>
      <c r="L97" s="32" t="s">
        <v>27</v>
      </c>
      <c r="M97" s="6" t="s">
        <v>20</v>
      </c>
    </row>
    <row r="98" spans="1:13" s="6" customFormat="1" ht="49.5" customHeight="1" x14ac:dyDescent="0.2">
      <c r="A98" s="9">
        <v>78</v>
      </c>
      <c r="B98" s="24" t="s">
        <v>138</v>
      </c>
      <c r="C98" s="11">
        <v>1000000</v>
      </c>
      <c r="D98" s="11"/>
      <c r="E98" s="31">
        <v>984400</v>
      </c>
      <c r="F98" s="12" t="s">
        <v>139</v>
      </c>
      <c r="G98" s="12"/>
      <c r="H98" s="25">
        <f t="shared" si="5"/>
        <v>0</v>
      </c>
      <c r="I98" s="26">
        <f t="shared" si="6"/>
        <v>1000000</v>
      </c>
      <c r="J98" s="12"/>
      <c r="K98" s="13" t="s">
        <v>134</v>
      </c>
      <c r="L98" s="32" t="s">
        <v>73</v>
      </c>
      <c r="M98" s="6" t="s">
        <v>20</v>
      </c>
    </row>
    <row r="99" spans="1:13" s="6" customFormat="1" ht="49.5" customHeight="1" x14ac:dyDescent="0.2">
      <c r="A99" s="9">
        <v>79</v>
      </c>
      <c r="B99" s="24" t="s">
        <v>140</v>
      </c>
      <c r="C99" s="11">
        <v>3000000</v>
      </c>
      <c r="D99" s="11"/>
      <c r="E99" s="31">
        <v>2888000</v>
      </c>
      <c r="F99" s="12" t="s">
        <v>141</v>
      </c>
      <c r="G99" s="12"/>
      <c r="H99" s="25">
        <f t="shared" si="5"/>
        <v>0</v>
      </c>
      <c r="I99" s="26">
        <f t="shared" si="6"/>
        <v>3000000</v>
      </c>
      <c r="J99" s="12"/>
      <c r="K99" s="13" t="s">
        <v>134</v>
      </c>
      <c r="L99" s="32" t="s">
        <v>142</v>
      </c>
      <c r="M99" s="6" t="s">
        <v>20</v>
      </c>
    </row>
    <row r="100" spans="1:13" s="6" customFormat="1" ht="46.5" customHeight="1" x14ac:dyDescent="0.2">
      <c r="A100" s="9">
        <v>80</v>
      </c>
      <c r="B100" s="24" t="s">
        <v>143</v>
      </c>
      <c r="C100" s="11">
        <v>4000000</v>
      </c>
      <c r="D100" s="11"/>
      <c r="E100" s="12"/>
      <c r="F100" s="12"/>
      <c r="G100" s="12"/>
      <c r="H100" s="25">
        <f t="shared" si="5"/>
        <v>0</v>
      </c>
      <c r="I100" s="26">
        <f t="shared" si="6"/>
        <v>4000000</v>
      </c>
      <c r="J100" s="12"/>
      <c r="K100" s="13" t="s">
        <v>134</v>
      </c>
      <c r="L100" s="32" t="s">
        <v>27</v>
      </c>
      <c r="M100" s="6" t="s">
        <v>20</v>
      </c>
    </row>
    <row r="101" spans="1:13" s="6" customFormat="1" ht="95.25" customHeight="1" x14ac:dyDescent="0.2">
      <c r="A101" s="9">
        <v>81</v>
      </c>
      <c r="B101" s="24" t="s">
        <v>144</v>
      </c>
      <c r="C101" s="11">
        <v>350000</v>
      </c>
      <c r="D101" s="11"/>
      <c r="E101" s="12"/>
      <c r="F101" s="12"/>
      <c r="G101" s="31">
        <v>30000</v>
      </c>
      <c r="H101" s="25">
        <f t="shared" si="5"/>
        <v>8.5714285714285712</v>
      </c>
      <c r="I101" s="26">
        <f t="shared" si="6"/>
        <v>320000</v>
      </c>
      <c r="J101" s="12"/>
      <c r="K101" s="13" t="s">
        <v>36</v>
      </c>
      <c r="L101" s="32"/>
    </row>
    <row r="102" spans="1:13" s="6" customFormat="1" x14ac:dyDescent="0.2">
      <c r="A102" s="9"/>
      <c r="B102" s="7" t="s">
        <v>145</v>
      </c>
      <c r="C102" s="40">
        <f>SUM(C7:C101)</f>
        <v>426667200</v>
      </c>
      <c r="D102" s="40"/>
      <c r="E102" s="40">
        <f t="shared" ref="E102:J102" si="7">SUM(E7:E100)</f>
        <v>24104400</v>
      </c>
      <c r="F102" s="40">
        <f t="shared" si="7"/>
        <v>0</v>
      </c>
      <c r="G102" s="41">
        <f>SUM(G7:G101)</f>
        <v>2373535.81</v>
      </c>
      <c r="H102" s="41">
        <f>G102*100/C102</f>
        <v>0.55629676009779983</v>
      </c>
      <c r="I102" s="40">
        <f>SUM(I7:I101)</f>
        <v>424293664.19</v>
      </c>
      <c r="J102" s="40">
        <f t="shared" si="7"/>
        <v>0</v>
      </c>
      <c r="K102" s="13"/>
      <c r="L102" s="10"/>
    </row>
  </sheetData>
  <autoFilter ref="K1:K102"/>
  <mergeCells count="2">
    <mergeCell ref="A1:L1"/>
    <mergeCell ref="A2:K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4">
    <tabColor theme="3" tint="0.59999389629810485"/>
  </sheetPr>
  <dimension ref="A1:M101"/>
  <sheetViews>
    <sheetView zoomScale="80" zoomScaleNormal="80" workbookViewId="0">
      <selection activeCell="B8" sqref="B8"/>
    </sheetView>
  </sheetViews>
  <sheetFormatPr defaultRowHeight="24" x14ac:dyDescent="0.2"/>
  <cols>
    <col min="1" max="1" width="8.5703125" style="42" customWidth="1"/>
    <col min="2" max="2" width="40.28515625" style="2" customWidth="1"/>
    <col min="3" max="3" width="16.7109375" style="2" customWidth="1"/>
    <col min="4" max="4" width="16.7109375" style="2" hidden="1" customWidth="1"/>
    <col min="5" max="5" width="15.7109375" style="43" customWidth="1"/>
    <col min="6" max="6" width="17.5703125" style="43" customWidth="1"/>
    <col min="7" max="7" width="16.7109375" style="43" customWidth="1"/>
    <col min="8" max="8" width="10.85546875" style="43" customWidth="1"/>
    <col min="9" max="10" width="16.7109375" style="43" customWidth="1"/>
    <col min="11" max="11" width="18" style="6" customWidth="1"/>
    <col min="12" max="12" width="16" style="2" customWidth="1"/>
    <col min="13" max="13" width="0" style="2" hidden="1" customWidth="1"/>
    <col min="14" max="16384" width="9.140625" style="2"/>
  </cols>
  <sheetData>
    <row r="1" spans="1:13" ht="27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s="6" customFormat="1" x14ac:dyDescent="0.2">
      <c r="A2" s="4" t="s">
        <v>286</v>
      </c>
      <c r="B2" s="4"/>
      <c r="C2" s="4"/>
      <c r="D2" s="4"/>
      <c r="E2" s="4"/>
      <c r="F2" s="4"/>
      <c r="G2" s="4"/>
      <c r="H2" s="4"/>
      <c r="I2" s="4"/>
      <c r="J2" s="4"/>
      <c r="K2" s="4"/>
      <c r="L2" s="5" t="s">
        <v>1</v>
      </c>
    </row>
    <row r="3" spans="1:13" s="6" customFormat="1" ht="48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8" t="s">
        <v>13</v>
      </c>
    </row>
    <row r="4" spans="1:13" s="6" customFormat="1" ht="3" customHeight="1" x14ac:dyDescent="0.2">
      <c r="A4" s="9"/>
      <c r="B4" s="10"/>
      <c r="C4" s="11"/>
      <c r="D4" s="11"/>
      <c r="E4" s="12"/>
      <c r="F4" s="12"/>
      <c r="G4" s="12"/>
      <c r="H4" s="12"/>
      <c r="I4" s="12"/>
      <c r="J4" s="12"/>
      <c r="K4" s="13"/>
      <c r="L4" s="11"/>
    </row>
    <row r="5" spans="1:13" s="6" customFormat="1" x14ac:dyDescent="0.2">
      <c r="A5" s="14"/>
      <c r="B5" s="15" t="s">
        <v>14</v>
      </c>
      <c r="C5" s="16"/>
      <c r="D5" s="16"/>
      <c r="E5" s="16"/>
      <c r="F5" s="16"/>
      <c r="G5" s="16"/>
      <c r="H5" s="16"/>
      <c r="I5" s="16"/>
      <c r="J5" s="16"/>
      <c r="K5" s="17"/>
      <c r="L5" s="18"/>
      <c r="M5" s="6" t="s">
        <v>15</v>
      </c>
    </row>
    <row r="6" spans="1:13" s="6" customFormat="1" ht="48" x14ac:dyDescent="0.2">
      <c r="A6" s="19"/>
      <c r="B6" s="20" t="s">
        <v>16</v>
      </c>
      <c r="C6" s="21"/>
      <c r="D6" s="21"/>
      <c r="E6" s="21"/>
      <c r="F6" s="21"/>
      <c r="G6" s="21"/>
      <c r="H6" s="21"/>
      <c r="I6" s="21"/>
      <c r="J6" s="21"/>
      <c r="K6" s="22"/>
      <c r="L6" s="23"/>
    </row>
    <row r="7" spans="1:13" s="6" customFormat="1" ht="72.75" customHeight="1" x14ac:dyDescent="0.2">
      <c r="A7" s="9">
        <v>1</v>
      </c>
      <c r="B7" s="24" t="s">
        <v>17</v>
      </c>
      <c r="C7" s="11">
        <v>1315900</v>
      </c>
      <c r="D7" s="11"/>
      <c r="E7" s="12"/>
      <c r="F7" s="12"/>
      <c r="G7" s="12"/>
      <c r="H7" s="25">
        <f>G7*100/C7</f>
        <v>0</v>
      </c>
      <c r="I7" s="26">
        <f>C7-G7</f>
        <v>1315900</v>
      </c>
      <c r="J7" s="12"/>
      <c r="K7" s="13" t="s">
        <v>18</v>
      </c>
      <c r="L7" s="11" t="s">
        <v>19</v>
      </c>
      <c r="M7" s="6" t="s">
        <v>20</v>
      </c>
    </row>
    <row r="8" spans="1:13" s="6" customFormat="1" ht="48.75" customHeight="1" x14ac:dyDescent="0.2">
      <c r="A8" s="19"/>
      <c r="B8" s="20" t="s">
        <v>21</v>
      </c>
      <c r="C8" s="27"/>
      <c r="D8" s="27"/>
      <c r="E8" s="28"/>
      <c r="F8" s="28"/>
      <c r="G8" s="28"/>
      <c r="H8" s="29"/>
      <c r="I8" s="30"/>
      <c r="J8" s="28"/>
      <c r="K8" s="19"/>
      <c r="L8" s="27"/>
    </row>
    <row r="9" spans="1:13" s="6" customFormat="1" ht="72" x14ac:dyDescent="0.2">
      <c r="A9" s="9">
        <v>2</v>
      </c>
      <c r="B9" s="24" t="s">
        <v>22</v>
      </c>
      <c r="C9" s="11">
        <v>3598000</v>
      </c>
      <c r="D9" s="11"/>
      <c r="E9" s="31">
        <v>3110000</v>
      </c>
      <c r="F9" s="12" t="s">
        <v>23</v>
      </c>
      <c r="G9" s="12"/>
      <c r="H9" s="25">
        <f>G9*100/C9</f>
        <v>0</v>
      </c>
      <c r="I9" s="26">
        <f>C9-G9</f>
        <v>3598000</v>
      </c>
      <c r="J9" s="12"/>
      <c r="K9" s="13" t="s">
        <v>24</v>
      </c>
      <c r="L9" s="32" t="s">
        <v>142</v>
      </c>
      <c r="M9" s="6" t="s">
        <v>20</v>
      </c>
    </row>
    <row r="10" spans="1:13" s="6" customFormat="1" ht="48" x14ac:dyDescent="0.2">
      <c r="A10" s="9">
        <v>3</v>
      </c>
      <c r="B10" s="24" t="s">
        <v>25</v>
      </c>
      <c r="C10" s="11">
        <v>12000000</v>
      </c>
      <c r="D10" s="11"/>
      <c r="E10" s="12"/>
      <c r="F10" s="12"/>
      <c r="G10" s="12"/>
      <c r="H10" s="25">
        <f>G10*100/C10</f>
        <v>0</v>
      </c>
      <c r="I10" s="26">
        <f>C10-G10</f>
        <v>12000000</v>
      </c>
      <c r="J10" s="12"/>
      <c r="K10" s="13" t="s">
        <v>26</v>
      </c>
      <c r="L10" s="32" t="s">
        <v>27</v>
      </c>
      <c r="M10" s="6" t="s">
        <v>20</v>
      </c>
    </row>
    <row r="11" spans="1:13" s="6" customFormat="1" ht="72" x14ac:dyDescent="0.2">
      <c r="A11" s="9">
        <v>4</v>
      </c>
      <c r="B11" s="24" t="s">
        <v>28</v>
      </c>
      <c r="C11" s="11">
        <v>2379000</v>
      </c>
      <c r="D11" s="11"/>
      <c r="E11" s="12"/>
      <c r="F11" s="12"/>
      <c r="G11" s="12"/>
      <c r="H11" s="25">
        <f>G11*100/C11</f>
        <v>0</v>
      </c>
      <c r="I11" s="26">
        <f>C11-G11</f>
        <v>2379000</v>
      </c>
      <c r="J11" s="12"/>
      <c r="K11" s="13" t="s">
        <v>29</v>
      </c>
      <c r="L11" s="32" t="s">
        <v>27</v>
      </c>
      <c r="M11" s="6" t="s">
        <v>20</v>
      </c>
    </row>
    <row r="12" spans="1:13" s="6" customFormat="1" ht="72" x14ac:dyDescent="0.2">
      <c r="A12" s="9">
        <v>5</v>
      </c>
      <c r="B12" s="24" t="s">
        <v>30</v>
      </c>
      <c r="C12" s="11">
        <v>7200000</v>
      </c>
      <c r="D12" s="11"/>
      <c r="E12" s="12"/>
      <c r="F12" s="12"/>
      <c r="G12" s="12"/>
      <c r="H12" s="25">
        <f>G12*100/C12</f>
        <v>0</v>
      </c>
      <c r="I12" s="26">
        <f>C12-G12</f>
        <v>7200000</v>
      </c>
      <c r="J12" s="12"/>
      <c r="K12" s="13" t="s">
        <v>31</v>
      </c>
      <c r="L12" s="32" t="s">
        <v>27</v>
      </c>
      <c r="M12" s="6" t="s">
        <v>20</v>
      </c>
    </row>
    <row r="13" spans="1:13" s="6" customFormat="1" ht="48" x14ac:dyDescent="0.2">
      <c r="A13" s="9">
        <v>6</v>
      </c>
      <c r="B13" s="24" t="s">
        <v>32</v>
      </c>
      <c r="C13" s="11">
        <v>1900000</v>
      </c>
      <c r="D13" s="11"/>
      <c r="E13" s="12"/>
      <c r="F13" s="12"/>
      <c r="G13" s="12"/>
      <c r="H13" s="25">
        <f>G13*100/C13</f>
        <v>0</v>
      </c>
      <c r="I13" s="26">
        <f>C13-G13</f>
        <v>1900000</v>
      </c>
      <c r="J13" s="12"/>
      <c r="K13" s="13" t="s">
        <v>26</v>
      </c>
      <c r="L13" s="32" t="s">
        <v>27</v>
      </c>
      <c r="M13" s="6" t="s">
        <v>20</v>
      </c>
    </row>
    <row r="14" spans="1:13" s="6" customFormat="1" ht="27" customHeight="1" x14ac:dyDescent="0.2">
      <c r="A14" s="19"/>
      <c r="B14" s="20" t="s">
        <v>34</v>
      </c>
      <c r="C14" s="27"/>
      <c r="D14" s="27"/>
      <c r="E14" s="28"/>
      <c r="F14" s="28"/>
      <c r="G14" s="28"/>
      <c r="H14" s="29"/>
      <c r="I14" s="30"/>
      <c r="J14" s="28"/>
      <c r="K14" s="19"/>
      <c r="L14" s="27"/>
    </row>
    <row r="15" spans="1:13" s="6" customFormat="1" ht="48" x14ac:dyDescent="0.2">
      <c r="A15" s="9"/>
      <c r="B15" s="24" t="s">
        <v>35</v>
      </c>
      <c r="C15" s="11">
        <v>10000000</v>
      </c>
      <c r="D15" s="11"/>
      <c r="E15" s="12"/>
      <c r="F15" s="12"/>
      <c r="G15" s="51">
        <v>642843.80999999994</v>
      </c>
      <c r="H15" s="25">
        <f>G15*100/C15</f>
        <v>6.4284380999999993</v>
      </c>
      <c r="I15" s="26">
        <f>C15-G15</f>
        <v>9357156.1899999995</v>
      </c>
      <c r="J15" s="12"/>
      <c r="K15" s="13" t="s">
        <v>36</v>
      </c>
      <c r="L15" s="11"/>
      <c r="M15" s="6" t="s">
        <v>20</v>
      </c>
    </row>
    <row r="16" spans="1:13" s="6" customFormat="1" ht="47.25" customHeight="1" x14ac:dyDescent="0.2">
      <c r="A16" s="34"/>
      <c r="B16" s="35" t="s">
        <v>37</v>
      </c>
      <c r="C16" s="36"/>
      <c r="D16" s="36"/>
      <c r="E16" s="36"/>
      <c r="F16" s="36"/>
      <c r="G16" s="36"/>
      <c r="H16" s="36"/>
      <c r="I16" s="36"/>
      <c r="J16" s="36"/>
      <c r="K16" s="37"/>
      <c r="L16" s="38"/>
      <c r="M16" s="6" t="s">
        <v>15</v>
      </c>
    </row>
    <row r="17" spans="1:13" s="6" customFormat="1" ht="48" x14ac:dyDescent="0.2">
      <c r="A17" s="19"/>
      <c r="B17" s="20" t="s">
        <v>38</v>
      </c>
      <c r="C17" s="21"/>
      <c r="D17" s="21"/>
      <c r="E17" s="21"/>
      <c r="F17" s="21"/>
      <c r="G17" s="21"/>
      <c r="H17" s="21"/>
      <c r="I17" s="21"/>
      <c r="J17" s="21"/>
      <c r="K17" s="22"/>
      <c r="L17" s="23"/>
    </row>
    <row r="18" spans="1:13" s="6" customFormat="1" ht="75" customHeight="1" x14ac:dyDescent="0.2">
      <c r="A18" s="9">
        <v>7</v>
      </c>
      <c r="B18" s="24" t="s">
        <v>39</v>
      </c>
      <c r="C18" s="11">
        <v>9930000</v>
      </c>
      <c r="D18" s="11"/>
      <c r="E18" s="12"/>
      <c r="F18" s="12"/>
      <c r="G18" s="31"/>
      <c r="H18" s="25">
        <f>G18*100/C18</f>
        <v>0</v>
      </c>
      <c r="I18" s="26">
        <f>C18-G18</f>
        <v>9930000</v>
      </c>
      <c r="J18" s="12"/>
      <c r="K18" s="13" t="s">
        <v>40</v>
      </c>
      <c r="L18" s="11" t="s">
        <v>27</v>
      </c>
      <c r="M18" s="6" t="s">
        <v>20</v>
      </c>
    </row>
    <row r="19" spans="1:13" s="6" customFormat="1" ht="48" x14ac:dyDescent="0.2">
      <c r="A19" s="9">
        <v>8</v>
      </c>
      <c r="B19" s="24" t="s">
        <v>41</v>
      </c>
      <c r="C19" s="11">
        <v>10000000</v>
      </c>
      <c r="D19" s="11"/>
      <c r="E19" s="12"/>
      <c r="F19" s="12"/>
      <c r="G19" s="12"/>
      <c r="H19" s="25">
        <f>G19*100/C19</f>
        <v>0</v>
      </c>
      <c r="I19" s="26">
        <f t="shared" ref="I19:I27" si="0">C19-G19</f>
        <v>10000000</v>
      </c>
      <c r="J19" s="12"/>
      <c r="K19" s="13" t="s">
        <v>40</v>
      </c>
      <c r="L19" s="11" t="s">
        <v>27</v>
      </c>
      <c r="M19" s="6" t="s">
        <v>20</v>
      </c>
    </row>
    <row r="20" spans="1:13" s="6" customFormat="1" ht="72" x14ac:dyDescent="0.2">
      <c r="A20" s="9">
        <v>9</v>
      </c>
      <c r="B20" s="24" t="s">
        <v>42</v>
      </c>
      <c r="C20" s="11">
        <v>1415500</v>
      </c>
      <c r="D20" s="11"/>
      <c r="E20" s="12"/>
      <c r="F20" s="12"/>
      <c r="G20" s="51">
        <v>304400</v>
      </c>
      <c r="H20" s="25">
        <f>G20*100/C20</f>
        <v>21.504768632991876</v>
      </c>
      <c r="I20" s="26">
        <f t="shared" si="0"/>
        <v>1111100</v>
      </c>
      <c r="J20" s="12"/>
      <c r="K20" s="13" t="s">
        <v>40</v>
      </c>
      <c r="L20" s="11" t="s">
        <v>19</v>
      </c>
      <c r="M20" s="6" t="s">
        <v>20</v>
      </c>
    </row>
    <row r="21" spans="1:13" s="6" customFormat="1" x14ac:dyDescent="0.2">
      <c r="A21" s="9">
        <v>10</v>
      </c>
      <c r="B21" s="24" t="s">
        <v>43</v>
      </c>
      <c r="C21" s="11">
        <v>9750000</v>
      </c>
      <c r="D21" s="11"/>
      <c r="E21" s="12"/>
      <c r="F21" s="12"/>
      <c r="G21" s="12"/>
      <c r="H21" s="25">
        <f>G21*100/C21</f>
        <v>0</v>
      </c>
      <c r="I21" s="26">
        <f t="shared" si="0"/>
        <v>9750000</v>
      </c>
      <c r="J21" s="12"/>
      <c r="K21" s="13" t="s">
        <v>40</v>
      </c>
      <c r="L21" s="11" t="s">
        <v>27</v>
      </c>
      <c r="M21" s="6" t="s">
        <v>20</v>
      </c>
    </row>
    <row r="22" spans="1:13" s="6" customFormat="1" x14ac:dyDescent="0.2">
      <c r="A22" s="19"/>
      <c r="B22" s="20" t="s">
        <v>44</v>
      </c>
      <c r="C22" s="27"/>
      <c r="D22" s="27"/>
      <c r="E22" s="28"/>
      <c r="F22" s="28"/>
      <c r="G22" s="28"/>
      <c r="H22" s="29"/>
      <c r="I22" s="30"/>
      <c r="J22" s="28"/>
      <c r="K22" s="19"/>
      <c r="L22" s="27"/>
    </row>
    <row r="23" spans="1:13" s="6" customFormat="1" ht="48" x14ac:dyDescent="0.2">
      <c r="A23" s="9">
        <v>11</v>
      </c>
      <c r="B23" s="24" t="s">
        <v>45</v>
      </c>
      <c r="C23" s="11">
        <v>23000000</v>
      </c>
      <c r="D23" s="11"/>
      <c r="E23" s="12"/>
      <c r="F23" s="12"/>
      <c r="G23" s="12"/>
      <c r="H23" s="25">
        <f>G23*100/C23</f>
        <v>0</v>
      </c>
      <c r="I23" s="26">
        <f t="shared" si="0"/>
        <v>23000000</v>
      </c>
      <c r="J23" s="12"/>
      <c r="K23" s="13" t="s">
        <v>46</v>
      </c>
      <c r="L23" s="32" t="s">
        <v>27</v>
      </c>
      <c r="M23" s="6" t="s">
        <v>20</v>
      </c>
    </row>
    <row r="24" spans="1:13" s="6" customFormat="1" ht="72" x14ac:dyDescent="0.2">
      <c r="A24" s="9">
        <v>12</v>
      </c>
      <c r="B24" s="24" t="s">
        <v>47</v>
      </c>
      <c r="C24" s="11">
        <v>1347000</v>
      </c>
      <c r="D24" s="11"/>
      <c r="E24" s="12"/>
      <c r="F24" s="12"/>
      <c r="G24" s="12"/>
      <c r="H24" s="25">
        <f>G24*100/C24</f>
        <v>0</v>
      </c>
      <c r="I24" s="26">
        <f t="shared" si="0"/>
        <v>1347000</v>
      </c>
      <c r="J24" s="12"/>
      <c r="K24" s="13" t="s">
        <v>24</v>
      </c>
      <c r="L24" s="32" t="s">
        <v>70</v>
      </c>
      <c r="M24" s="6" t="s">
        <v>20</v>
      </c>
    </row>
    <row r="25" spans="1:13" s="6" customFormat="1" ht="30.75" customHeight="1" x14ac:dyDescent="0.2">
      <c r="A25" s="9">
        <v>13</v>
      </c>
      <c r="B25" s="24" t="s">
        <v>49</v>
      </c>
      <c r="C25" s="11">
        <v>20000000</v>
      </c>
      <c r="D25" s="11"/>
      <c r="E25" s="12"/>
      <c r="F25" s="12"/>
      <c r="G25" s="12"/>
      <c r="H25" s="25">
        <f>G25*100/C25</f>
        <v>0</v>
      </c>
      <c r="I25" s="26">
        <f t="shared" si="0"/>
        <v>20000000</v>
      </c>
      <c r="J25" s="12"/>
      <c r="K25" s="13" t="s">
        <v>46</v>
      </c>
      <c r="L25" s="32" t="s">
        <v>27</v>
      </c>
      <c r="M25" s="6" t="s">
        <v>20</v>
      </c>
    </row>
    <row r="26" spans="1:13" s="6" customFormat="1" ht="48" x14ac:dyDescent="0.2">
      <c r="A26" s="19"/>
      <c r="B26" s="20" t="s">
        <v>50</v>
      </c>
      <c r="C26" s="27"/>
      <c r="D26" s="27"/>
      <c r="E26" s="28"/>
      <c r="F26" s="28"/>
      <c r="G26" s="28"/>
      <c r="H26" s="29"/>
      <c r="I26" s="30"/>
      <c r="J26" s="28"/>
      <c r="K26" s="19"/>
      <c r="L26" s="27"/>
    </row>
    <row r="27" spans="1:13" s="6" customFormat="1" ht="72" x14ac:dyDescent="0.2">
      <c r="A27" s="9">
        <v>14</v>
      </c>
      <c r="B27" s="24" t="s">
        <v>51</v>
      </c>
      <c r="C27" s="11">
        <v>5000000</v>
      </c>
      <c r="D27" s="11"/>
      <c r="E27" s="12"/>
      <c r="F27" s="12"/>
      <c r="G27" s="12"/>
      <c r="H27" s="25">
        <f>G27*100/C27</f>
        <v>0</v>
      </c>
      <c r="I27" s="26">
        <f t="shared" si="0"/>
        <v>5000000</v>
      </c>
      <c r="J27" s="12"/>
      <c r="K27" s="13" t="s">
        <v>26</v>
      </c>
      <c r="L27" s="32" t="s">
        <v>27</v>
      </c>
      <c r="M27" s="6" t="s">
        <v>20</v>
      </c>
    </row>
    <row r="28" spans="1:13" s="6" customFormat="1" ht="48" x14ac:dyDescent="0.2">
      <c r="A28" s="14"/>
      <c r="B28" s="15" t="s">
        <v>52</v>
      </c>
      <c r="C28" s="16"/>
      <c r="D28" s="16"/>
      <c r="E28" s="16"/>
      <c r="F28" s="16"/>
      <c r="G28" s="16"/>
      <c r="H28" s="16"/>
      <c r="I28" s="16"/>
      <c r="J28" s="16"/>
      <c r="K28" s="17"/>
      <c r="L28" s="18"/>
      <c r="M28" s="6" t="s">
        <v>15</v>
      </c>
    </row>
    <row r="29" spans="1:13" s="6" customFormat="1" ht="48" x14ac:dyDescent="0.2">
      <c r="A29" s="19"/>
      <c r="B29" s="20" t="s">
        <v>53</v>
      </c>
      <c r="C29" s="21"/>
      <c r="D29" s="21"/>
      <c r="E29" s="21"/>
      <c r="F29" s="21"/>
      <c r="G29" s="21"/>
      <c r="H29" s="21"/>
      <c r="I29" s="21"/>
      <c r="J29" s="21"/>
      <c r="K29" s="22"/>
      <c r="L29" s="23"/>
    </row>
    <row r="30" spans="1:13" s="6" customFormat="1" ht="48" x14ac:dyDescent="0.2">
      <c r="A30" s="9">
        <v>15</v>
      </c>
      <c r="B30" s="24" t="s">
        <v>54</v>
      </c>
      <c r="C30" s="11">
        <v>9900000</v>
      </c>
      <c r="D30" s="11"/>
      <c r="E30" s="12"/>
      <c r="F30" s="12"/>
      <c r="G30" s="12"/>
      <c r="H30" s="25">
        <f>G30*100/C30</f>
        <v>0</v>
      </c>
      <c r="I30" s="26">
        <f>C30-G30</f>
        <v>9900000</v>
      </c>
      <c r="J30" s="12"/>
      <c r="K30" s="13" t="s">
        <v>55</v>
      </c>
      <c r="L30" s="32" t="s">
        <v>27</v>
      </c>
      <c r="M30" s="6" t="s">
        <v>20</v>
      </c>
    </row>
    <row r="31" spans="1:13" s="6" customFormat="1" ht="53.25" customHeight="1" x14ac:dyDescent="0.2">
      <c r="A31" s="9">
        <v>16</v>
      </c>
      <c r="B31" s="24" t="s">
        <v>56</v>
      </c>
      <c r="C31" s="11">
        <v>9950000</v>
      </c>
      <c r="D31" s="11"/>
      <c r="E31" s="12"/>
      <c r="F31" s="12"/>
      <c r="G31" s="12"/>
      <c r="H31" s="25">
        <f>G31*100/C31</f>
        <v>0</v>
      </c>
      <c r="I31" s="26">
        <f>C31-G31</f>
        <v>9950000</v>
      </c>
      <c r="J31" s="12"/>
      <c r="K31" s="13" t="s">
        <v>55</v>
      </c>
      <c r="L31" s="32" t="s">
        <v>27</v>
      </c>
    </row>
    <row r="32" spans="1:13" s="6" customFormat="1" ht="48" x14ac:dyDescent="0.2">
      <c r="A32" s="9">
        <v>17</v>
      </c>
      <c r="B32" s="24" t="s">
        <v>57</v>
      </c>
      <c r="C32" s="11">
        <v>9900000</v>
      </c>
      <c r="D32" s="11"/>
      <c r="E32" s="12"/>
      <c r="F32" s="12"/>
      <c r="G32" s="12"/>
      <c r="H32" s="25">
        <f>G32*100/C32</f>
        <v>0</v>
      </c>
      <c r="I32" s="26">
        <f>C32-G32</f>
        <v>9900000</v>
      </c>
      <c r="J32" s="12"/>
      <c r="K32" s="13" t="s">
        <v>55</v>
      </c>
      <c r="L32" s="32" t="s">
        <v>27</v>
      </c>
    </row>
    <row r="33" spans="1:13" s="6" customFormat="1" ht="48" x14ac:dyDescent="0.2">
      <c r="A33" s="9">
        <v>18</v>
      </c>
      <c r="B33" s="24" t="s">
        <v>58</v>
      </c>
      <c r="C33" s="11">
        <v>5956000</v>
      </c>
      <c r="D33" s="11"/>
      <c r="E33" s="12"/>
      <c r="F33" s="12"/>
      <c r="G33" s="12"/>
      <c r="H33" s="25">
        <f>G33*100/C33</f>
        <v>0</v>
      </c>
      <c r="I33" s="26">
        <f>C33-G33</f>
        <v>5956000</v>
      </c>
      <c r="J33" s="12"/>
      <c r="K33" s="13" t="s">
        <v>55</v>
      </c>
      <c r="L33" s="32" t="s">
        <v>27</v>
      </c>
    </row>
    <row r="34" spans="1:13" s="6" customFormat="1" ht="48" x14ac:dyDescent="0.2">
      <c r="A34" s="19"/>
      <c r="B34" s="20" t="s">
        <v>59</v>
      </c>
      <c r="C34" s="27"/>
      <c r="D34" s="27"/>
      <c r="E34" s="28"/>
      <c r="F34" s="28"/>
      <c r="G34" s="28"/>
      <c r="H34" s="29"/>
      <c r="I34" s="30"/>
      <c r="J34" s="28"/>
      <c r="K34" s="19"/>
      <c r="L34" s="27"/>
    </row>
    <row r="35" spans="1:13" s="6" customFormat="1" ht="120" x14ac:dyDescent="0.2">
      <c r="A35" s="9">
        <v>19</v>
      </c>
      <c r="B35" s="24" t="s">
        <v>60</v>
      </c>
      <c r="C35" s="11">
        <v>11500000</v>
      </c>
      <c r="D35" s="11"/>
      <c r="E35" s="12"/>
      <c r="F35" s="12"/>
      <c r="G35" s="12"/>
      <c r="H35" s="25">
        <f t="shared" ref="H35:H84" si="1">G35*100/C35</f>
        <v>0</v>
      </c>
      <c r="I35" s="26">
        <f t="shared" ref="I35:I84" si="2">C35-G35</f>
        <v>11500000</v>
      </c>
      <c r="J35" s="12"/>
      <c r="K35" s="13" t="s">
        <v>61</v>
      </c>
      <c r="L35" s="32" t="s">
        <v>27</v>
      </c>
      <c r="M35" s="6" t="s">
        <v>20</v>
      </c>
    </row>
    <row r="36" spans="1:13" s="6" customFormat="1" ht="72" x14ac:dyDescent="0.2">
      <c r="A36" s="9">
        <v>20</v>
      </c>
      <c r="B36" s="24" t="s">
        <v>62</v>
      </c>
      <c r="C36" s="11">
        <v>8290000</v>
      </c>
      <c r="D36" s="11"/>
      <c r="E36" s="12"/>
      <c r="F36" s="12"/>
      <c r="G36" s="12"/>
      <c r="H36" s="25">
        <f t="shared" si="1"/>
        <v>0</v>
      </c>
      <c r="I36" s="26">
        <f t="shared" si="2"/>
        <v>8290000</v>
      </c>
      <c r="J36" s="12"/>
      <c r="K36" s="13" t="s">
        <v>61</v>
      </c>
      <c r="L36" s="32" t="s">
        <v>27</v>
      </c>
      <c r="M36" s="6" t="s">
        <v>20</v>
      </c>
    </row>
    <row r="37" spans="1:13" s="6" customFormat="1" ht="96" x14ac:dyDescent="0.2">
      <c r="A37" s="9">
        <v>21</v>
      </c>
      <c r="B37" s="24" t="s">
        <v>63</v>
      </c>
      <c r="C37" s="11">
        <v>2400000</v>
      </c>
      <c r="D37" s="11"/>
      <c r="E37" s="12"/>
      <c r="F37" s="12"/>
      <c r="G37" s="12"/>
      <c r="H37" s="25">
        <f t="shared" si="1"/>
        <v>0</v>
      </c>
      <c r="I37" s="26">
        <f t="shared" si="2"/>
        <v>2400000</v>
      </c>
      <c r="J37" s="12"/>
      <c r="K37" s="13" t="s">
        <v>61</v>
      </c>
      <c r="L37" s="32" t="s">
        <v>27</v>
      </c>
      <c r="M37" s="6" t="s">
        <v>20</v>
      </c>
    </row>
    <row r="38" spans="1:13" s="6" customFormat="1" ht="96" x14ac:dyDescent="0.2">
      <c r="A38" s="9">
        <v>22</v>
      </c>
      <c r="B38" s="24" t="s">
        <v>64</v>
      </c>
      <c r="C38" s="11">
        <v>8886000</v>
      </c>
      <c r="D38" s="11"/>
      <c r="E38" s="12"/>
      <c r="F38" s="12"/>
      <c r="G38" s="12"/>
      <c r="H38" s="25">
        <f t="shared" si="1"/>
        <v>0</v>
      </c>
      <c r="I38" s="26">
        <f t="shared" si="2"/>
        <v>8886000</v>
      </c>
      <c r="J38" s="12"/>
      <c r="K38" s="13" t="s">
        <v>65</v>
      </c>
      <c r="L38" s="32" t="s">
        <v>27</v>
      </c>
      <c r="M38" s="6" t="s">
        <v>20</v>
      </c>
    </row>
    <row r="39" spans="1:13" s="6" customFormat="1" ht="96" x14ac:dyDescent="0.2">
      <c r="A39" s="9">
        <v>23</v>
      </c>
      <c r="B39" s="24" t="s">
        <v>67</v>
      </c>
      <c r="C39" s="11">
        <v>5751000</v>
      </c>
      <c r="D39" s="11"/>
      <c r="E39" s="12"/>
      <c r="F39" s="12"/>
      <c r="G39" s="12"/>
      <c r="H39" s="25">
        <f t="shared" si="1"/>
        <v>0</v>
      </c>
      <c r="I39" s="26">
        <f t="shared" si="2"/>
        <v>5751000</v>
      </c>
      <c r="J39" s="12"/>
      <c r="K39" s="13" t="s">
        <v>65</v>
      </c>
      <c r="L39" s="32" t="s">
        <v>211</v>
      </c>
      <c r="M39" s="6" t="s">
        <v>20</v>
      </c>
    </row>
    <row r="40" spans="1:13" s="6" customFormat="1" ht="72" x14ac:dyDescent="0.2">
      <c r="A40" s="9">
        <v>24</v>
      </c>
      <c r="B40" s="24" t="s">
        <v>69</v>
      </c>
      <c r="C40" s="11">
        <v>4091000</v>
      </c>
      <c r="D40" s="11"/>
      <c r="E40" s="12"/>
      <c r="F40" s="12"/>
      <c r="G40" s="12"/>
      <c r="H40" s="25">
        <f t="shared" si="1"/>
        <v>0</v>
      </c>
      <c r="I40" s="26">
        <f t="shared" si="2"/>
        <v>4091000</v>
      </c>
      <c r="J40" s="12"/>
      <c r="K40" s="13" t="s">
        <v>65</v>
      </c>
      <c r="L40" s="32" t="s">
        <v>27</v>
      </c>
      <c r="M40" s="6" t="s">
        <v>20</v>
      </c>
    </row>
    <row r="41" spans="1:13" s="6" customFormat="1" ht="96" x14ac:dyDescent="0.2">
      <c r="A41" s="9">
        <v>25</v>
      </c>
      <c r="B41" s="24" t="s">
        <v>71</v>
      </c>
      <c r="C41" s="11">
        <v>3400000</v>
      </c>
      <c r="D41" s="11"/>
      <c r="E41" s="12"/>
      <c r="F41" s="12"/>
      <c r="G41" s="12"/>
      <c r="H41" s="25">
        <f t="shared" si="1"/>
        <v>0</v>
      </c>
      <c r="I41" s="26">
        <f t="shared" si="2"/>
        <v>3400000</v>
      </c>
      <c r="J41" s="12"/>
      <c r="K41" s="13" t="s">
        <v>65</v>
      </c>
      <c r="L41" s="32" t="s">
        <v>27</v>
      </c>
      <c r="M41" s="6" t="s">
        <v>20</v>
      </c>
    </row>
    <row r="42" spans="1:13" s="6" customFormat="1" ht="72" x14ac:dyDescent="0.2">
      <c r="A42" s="9">
        <v>26</v>
      </c>
      <c r="B42" s="24" t="s">
        <v>72</v>
      </c>
      <c r="C42" s="11">
        <v>8400000</v>
      </c>
      <c r="D42" s="11"/>
      <c r="E42" s="12"/>
      <c r="F42" s="12"/>
      <c r="G42" s="12"/>
      <c r="H42" s="25">
        <f t="shared" si="1"/>
        <v>0</v>
      </c>
      <c r="I42" s="26">
        <f t="shared" si="2"/>
        <v>8400000</v>
      </c>
      <c r="J42" s="12"/>
      <c r="K42" s="13" t="s">
        <v>31</v>
      </c>
      <c r="L42" s="32" t="s">
        <v>27</v>
      </c>
      <c r="M42" s="6" t="s">
        <v>20</v>
      </c>
    </row>
    <row r="43" spans="1:13" s="6" customFormat="1" ht="72" x14ac:dyDescent="0.2">
      <c r="A43" s="9">
        <v>27</v>
      </c>
      <c r="B43" s="24" t="s">
        <v>74</v>
      </c>
      <c r="C43" s="11">
        <v>5980000</v>
      </c>
      <c r="D43" s="11"/>
      <c r="E43" s="12"/>
      <c r="F43" s="12"/>
      <c r="G43" s="12"/>
      <c r="H43" s="25">
        <f t="shared" si="1"/>
        <v>0</v>
      </c>
      <c r="I43" s="26">
        <f t="shared" si="2"/>
        <v>5980000</v>
      </c>
      <c r="J43" s="12"/>
      <c r="K43" s="13" t="s">
        <v>31</v>
      </c>
      <c r="L43" s="32" t="s">
        <v>73</v>
      </c>
      <c r="M43" s="6" t="s">
        <v>20</v>
      </c>
    </row>
    <row r="44" spans="1:13" s="6" customFormat="1" ht="72" x14ac:dyDescent="0.2">
      <c r="A44" s="9">
        <v>28</v>
      </c>
      <c r="B44" s="24" t="s">
        <v>75</v>
      </c>
      <c r="C44" s="11">
        <v>5000000</v>
      </c>
      <c r="D44" s="11"/>
      <c r="E44" s="12"/>
      <c r="F44" s="12"/>
      <c r="G44" s="12"/>
      <c r="H44" s="25">
        <f t="shared" si="1"/>
        <v>0</v>
      </c>
      <c r="I44" s="26">
        <f t="shared" si="2"/>
        <v>5000000</v>
      </c>
      <c r="J44" s="12"/>
      <c r="K44" s="13" t="s">
        <v>31</v>
      </c>
      <c r="L44" s="32" t="s">
        <v>70</v>
      </c>
      <c r="M44" s="6" t="s">
        <v>20</v>
      </c>
    </row>
    <row r="45" spans="1:13" s="6" customFormat="1" ht="72" x14ac:dyDescent="0.2">
      <c r="A45" s="9">
        <v>29</v>
      </c>
      <c r="B45" s="24" t="s">
        <v>76</v>
      </c>
      <c r="C45" s="11">
        <v>1999800</v>
      </c>
      <c r="D45" s="11"/>
      <c r="E45" s="12"/>
      <c r="F45" s="12"/>
      <c r="G45" s="12"/>
      <c r="H45" s="25">
        <f t="shared" si="1"/>
        <v>0</v>
      </c>
      <c r="I45" s="26">
        <f t="shared" si="2"/>
        <v>1999800</v>
      </c>
      <c r="J45" s="12"/>
      <c r="K45" s="13" t="s">
        <v>31</v>
      </c>
      <c r="L45" s="32" t="s">
        <v>73</v>
      </c>
      <c r="M45" s="6" t="s">
        <v>20</v>
      </c>
    </row>
    <row r="46" spans="1:13" s="6" customFormat="1" ht="72" x14ac:dyDescent="0.2">
      <c r="A46" s="9">
        <v>30</v>
      </c>
      <c r="B46" s="24" t="s">
        <v>77</v>
      </c>
      <c r="C46" s="11">
        <v>1984800</v>
      </c>
      <c r="D46" s="11"/>
      <c r="E46" s="12"/>
      <c r="F46" s="12"/>
      <c r="G46" s="12"/>
      <c r="H46" s="25">
        <f t="shared" si="1"/>
        <v>0</v>
      </c>
      <c r="I46" s="26">
        <f t="shared" si="2"/>
        <v>1984800</v>
      </c>
      <c r="J46" s="12"/>
      <c r="K46" s="13" t="s">
        <v>31</v>
      </c>
      <c r="L46" s="32" t="s">
        <v>73</v>
      </c>
      <c r="M46" s="6" t="s">
        <v>20</v>
      </c>
    </row>
    <row r="47" spans="1:13" s="6" customFormat="1" ht="72" x14ac:dyDescent="0.2">
      <c r="A47" s="9">
        <v>31</v>
      </c>
      <c r="B47" s="24" t="s">
        <v>78</v>
      </c>
      <c r="C47" s="11">
        <v>1992000</v>
      </c>
      <c r="D47" s="11"/>
      <c r="E47" s="12"/>
      <c r="F47" s="12"/>
      <c r="G47" s="12"/>
      <c r="H47" s="25">
        <f t="shared" si="1"/>
        <v>0</v>
      </c>
      <c r="I47" s="26">
        <f t="shared" si="2"/>
        <v>1992000</v>
      </c>
      <c r="J47" s="12"/>
      <c r="K47" s="13" t="s">
        <v>79</v>
      </c>
      <c r="L47" s="32" t="s">
        <v>27</v>
      </c>
      <c r="M47" s="6" t="s">
        <v>20</v>
      </c>
    </row>
    <row r="48" spans="1:13" s="6" customFormat="1" ht="72" x14ac:dyDescent="0.2">
      <c r="A48" s="9">
        <v>32</v>
      </c>
      <c r="B48" s="24" t="s">
        <v>80</v>
      </c>
      <c r="C48" s="11">
        <v>1965000</v>
      </c>
      <c r="D48" s="11"/>
      <c r="E48" s="12"/>
      <c r="F48" s="12"/>
      <c r="G48" s="12"/>
      <c r="H48" s="25">
        <f t="shared" si="1"/>
        <v>0</v>
      </c>
      <c r="I48" s="26">
        <f t="shared" si="2"/>
        <v>1965000</v>
      </c>
      <c r="J48" s="12"/>
      <c r="K48" s="13" t="s">
        <v>79</v>
      </c>
      <c r="L48" s="32" t="s">
        <v>27</v>
      </c>
      <c r="M48" s="6" t="s">
        <v>20</v>
      </c>
    </row>
    <row r="49" spans="1:13" s="6" customFormat="1" ht="72" x14ac:dyDescent="0.2">
      <c r="A49" s="9">
        <v>33</v>
      </c>
      <c r="B49" s="24" t="s">
        <v>81</v>
      </c>
      <c r="C49" s="11">
        <v>1262000</v>
      </c>
      <c r="D49" s="11"/>
      <c r="E49" s="12"/>
      <c r="F49" s="12"/>
      <c r="G49" s="12"/>
      <c r="H49" s="25">
        <f t="shared" si="1"/>
        <v>0</v>
      </c>
      <c r="I49" s="26">
        <f t="shared" si="2"/>
        <v>1262000</v>
      </c>
      <c r="J49" s="12"/>
      <c r="K49" s="13" t="s">
        <v>79</v>
      </c>
      <c r="L49" s="32" t="s">
        <v>27</v>
      </c>
      <c r="M49" s="6" t="s">
        <v>20</v>
      </c>
    </row>
    <row r="50" spans="1:13" s="6" customFormat="1" ht="72" x14ac:dyDescent="0.2">
      <c r="A50" s="9">
        <v>34</v>
      </c>
      <c r="B50" s="24" t="s">
        <v>82</v>
      </c>
      <c r="C50" s="11">
        <v>14186000</v>
      </c>
      <c r="D50" s="11"/>
      <c r="E50" s="12"/>
      <c r="F50" s="12"/>
      <c r="G50" s="12"/>
      <c r="H50" s="25">
        <f t="shared" si="1"/>
        <v>0</v>
      </c>
      <c r="I50" s="26">
        <f t="shared" si="2"/>
        <v>14186000</v>
      </c>
      <c r="J50" s="12"/>
      <c r="K50" s="13" t="s">
        <v>83</v>
      </c>
      <c r="L50" s="32" t="s">
        <v>66</v>
      </c>
      <c r="M50" s="6" t="s">
        <v>20</v>
      </c>
    </row>
    <row r="51" spans="1:13" s="6" customFormat="1" ht="72" x14ac:dyDescent="0.2">
      <c r="A51" s="9">
        <v>35</v>
      </c>
      <c r="B51" s="24" t="s">
        <v>84</v>
      </c>
      <c r="C51" s="11">
        <v>6964000</v>
      </c>
      <c r="D51" s="11"/>
      <c r="E51" s="12"/>
      <c r="F51" s="12"/>
      <c r="G51" s="12"/>
      <c r="H51" s="25">
        <f t="shared" si="1"/>
        <v>0</v>
      </c>
      <c r="I51" s="26">
        <f t="shared" si="2"/>
        <v>6964000</v>
      </c>
      <c r="J51" s="12"/>
      <c r="K51" s="13" t="s">
        <v>83</v>
      </c>
      <c r="L51" s="32" t="s">
        <v>66</v>
      </c>
      <c r="M51" s="6" t="s">
        <v>20</v>
      </c>
    </row>
    <row r="52" spans="1:13" s="6" customFormat="1" ht="72" x14ac:dyDescent="0.2">
      <c r="A52" s="9">
        <v>36</v>
      </c>
      <c r="B52" s="24" t="s">
        <v>85</v>
      </c>
      <c r="C52" s="11">
        <v>4504000</v>
      </c>
      <c r="D52" s="11"/>
      <c r="E52" s="12"/>
      <c r="F52" s="12"/>
      <c r="G52" s="12"/>
      <c r="H52" s="25">
        <f t="shared" si="1"/>
        <v>0</v>
      </c>
      <c r="I52" s="26">
        <f t="shared" si="2"/>
        <v>4504000</v>
      </c>
      <c r="J52" s="12"/>
      <c r="K52" s="13" t="s">
        <v>83</v>
      </c>
      <c r="L52" s="32" t="s">
        <v>27</v>
      </c>
      <c r="M52" s="6" t="s">
        <v>20</v>
      </c>
    </row>
    <row r="53" spans="1:13" s="6" customFormat="1" ht="72" x14ac:dyDescent="0.2">
      <c r="A53" s="9">
        <v>37</v>
      </c>
      <c r="B53" s="24" t="s">
        <v>86</v>
      </c>
      <c r="C53" s="11">
        <v>8749000</v>
      </c>
      <c r="D53" s="11"/>
      <c r="E53" s="12"/>
      <c r="F53" s="12"/>
      <c r="G53" s="12"/>
      <c r="H53" s="25">
        <f t="shared" si="1"/>
        <v>0</v>
      </c>
      <c r="I53" s="26">
        <f t="shared" si="2"/>
        <v>8749000</v>
      </c>
      <c r="J53" s="12"/>
      <c r="K53" s="13" t="s">
        <v>24</v>
      </c>
      <c r="L53" s="32" t="s">
        <v>73</v>
      </c>
      <c r="M53" s="6" t="s">
        <v>20</v>
      </c>
    </row>
    <row r="54" spans="1:13" s="6" customFormat="1" ht="72" x14ac:dyDescent="0.2">
      <c r="A54" s="9">
        <v>38</v>
      </c>
      <c r="B54" s="24" t="s">
        <v>87</v>
      </c>
      <c r="C54" s="11">
        <v>3080000</v>
      </c>
      <c r="D54" s="11"/>
      <c r="E54" s="12"/>
      <c r="F54" s="12"/>
      <c r="G54" s="12"/>
      <c r="H54" s="25">
        <f t="shared" si="1"/>
        <v>0</v>
      </c>
      <c r="I54" s="26">
        <f t="shared" si="2"/>
        <v>3080000</v>
      </c>
      <c r="J54" s="12"/>
      <c r="K54" s="13" t="s">
        <v>24</v>
      </c>
      <c r="L54" s="32" t="s">
        <v>27</v>
      </c>
      <c r="M54" s="6" t="s">
        <v>20</v>
      </c>
    </row>
    <row r="55" spans="1:13" s="6" customFormat="1" ht="72" x14ac:dyDescent="0.2">
      <c r="A55" s="9">
        <v>39</v>
      </c>
      <c r="B55" s="24" t="s">
        <v>88</v>
      </c>
      <c r="C55" s="11">
        <v>1827000</v>
      </c>
      <c r="D55" s="11"/>
      <c r="E55" s="12"/>
      <c r="F55" s="12"/>
      <c r="G55" s="12"/>
      <c r="H55" s="25">
        <f t="shared" si="1"/>
        <v>0</v>
      </c>
      <c r="I55" s="26">
        <f t="shared" si="2"/>
        <v>1827000</v>
      </c>
      <c r="J55" s="12"/>
      <c r="K55" s="13" t="s">
        <v>89</v>
      </c>
      <c r="L55" s="32" t="s">
        <v>27</v>
      </c>
      <c r="M55" s="6" t="s">
        <v>20</v>
      </c>
    </row>
    <row r="56" spans="1:13" s="6" customFormat="1" ht="96" x14ac:dyDescent="0.2">
      <c r="A56" s="9">
        <v>40</v>
      </c>
      <c r="B56" s="24" t="s">
        <v>91</v>
      </c>
      <c r="C56" s="11">
        <v>1674000</v>
      </c>
      <c r="D56" s="11"/>
      <c r="E56" s="12"/>
      <c r="F56" s="12"/>
      <c r="G56" s="12"/>
      <c r="H56" s="25">
        <f t="shared" si="1"/>
        <v>0</v>
      </c>
      <c r="I56" s="26">
        <f t="shared" si="2"/>
        <v>1674000</v>
      </c>
      <c r="J56" s="12"/>
      <c r="K56" s="13" t="s">
        <v>89</v>
      </c>
      <c r="L56" s="32" t="s">
        <v>27</v>
      </c>
      <c r="M56" s="6" t="s">
        <v>20</v>
      </c>
    </row>
    <row r="57" spans="1:13" s="6" customFormat="1" ht="72" x14ac:dyDescent="0.2">
      <c r="A57" s="9">
        <v>41</v>
      </c>
      <c r="B57" s="24" t="s">
        <v>92</v>
      </c>
      <c r="C57" s="11">
        <v>14223000</v>
      </c>
      <c r="D57" s="11"/>
      <c r="E57" s="12"/>
      <c r="F57" s="12"/>
      <c r="G57" s="12"/>
      <c r="H57" s="25">
        <f t="shared" si="1"/>
        <v>0</v>
      </c>
      <c r="I57" s="26">
        <f t="shared" si="2"/>
        <v>14223000</v>
      </c>
      <c r="J57" s="12"/>
      <c r="K57" s="13" t="s">
        <v>89</v>
      </c>
      <c r="L57" s="32" t="s">
        <v>27</v>
      </c>
      <c r="M57" s="6" t="s">
        <v>20</v>
      </c>
    </row>
    <row r="58" spans="1:13" s="6" customFormat="1" ht="72" x14ac:dyDescent="0.2">
      <c r="A58" s="9">
        <v>42</v>
      </c>
      <c r="B58" s="24" t="s">
        <v>93</v>
      </c>
      <c r="C58" s="11">
        <v>2681000</v>
      </c>
      <c r="D58" s="11"/>
      <c r="E58" s="12"/>
      <c r="F58" s="12"/>
      <c r="G58" s="12"/>
      <c r="H58" s="25">
        <f t="shared" si="1"/>
        <v>0</v>
      </c>
      <c r="I58" s="26">
        <f t="shared" si="2"/>
        <v>2681000</v>
      </c>
      <c r="J58" s="12"/>
      <c r="K58" s="13" t="s">
        <v>89</v>
      </c>
      <c r="L58" s="32" t="s">
        <v>27</v>
      </c>
      <c r="M58" s="6" t="s">
        <v>20</v>
      </c>
    </row>
    <row r="59" spans="1:13" s="6" customFormat="1" ht="72" x14ac:dyDescent="0.2">
      <c r="A59" s="9">
        <v>43</v>
      </c>
      <c r="B59" s="24" t="s">
        <v>94</v>
      </c>
      <c r="C59" s="11">
        <v>1635000</v>
      </c>
      <c r="D59" s="11"/>
      <c r="E59" s="12"/>
      <c r="F59" s="12"/>
      <c r="G59" s="12"/>
      <c r="H59" s="25">
        <f t="shared" si="1"/>
        <v>0</v>
      </c>
      <c r="I59" s="26">
        <f t="shared" si="2"/>
        <v>1635000</v>
      </c>
      <c r="J59" s="12"/>
      <c r="K59" s="13" t="s">
        <v>89</v>
      </c>
      <c r="L59" s="32" t="s">
        <v>66</v>
      </c>
      <c r="M59" s="6" t="s">
        <v>20</v>
      </c>
    </row>
    <row r="60" spans="1:13" s="6" customFormat="1" ht="120" x14ac:dyDescent="0.2">
      <c r="A60" s="9">
        <v>44</v>
      </c>
      <c r="B60" s="24" t="s">
        <v>95</v>
      </c>
      <c r="C60" s="11">
        <v>1310000</v>
      </c>
      <c r="D60" s="11"/>
      <c r="E60" s="12"/>
      <c r="F60" s="12"/>
      <c r="G60" s="12"/>
      <c r="H60" s="25">
        <f t="shared" si="1"/>
        <v>0</v>
      </c>
      <c r="I60" s="26">
        <f t="shared" si="2"/>
        <v>1310000</v>
      </c>
      <c r="J60" s="12"/>
      <c r="K60" s="13" t="s">
        <v>89</v>
      </c>
      <c r="L60" s="32" t="s">
        <v>66</v>
      </c>
      <c r="M60" s="6" t="s">
        <v>20</v>
      </c>
    </row>
    <row r="61" spans="1:13" s="6" customFormat="1" ht="96" x14ac:dyDescent="0.2">
      <c r="A61" s="9">
        <v>45</v>
      </c>
      <c r="B61" s="24" t="s">
        <v>96</v>
      </c>
      <c r="C61" s="11">
        <v>4549000</v>
      </c>
      <c r="D61" s="11"/>
      <c r="E61" s="12"/>
      <c r="F61" s="12"/>
      <c r="G61" s="12"/>
      <c r="H61" s="25">
        <f t="shared" si="1"/>
        <v>0</v>
      </c>
      <c r="I61" s="26">
        <f t="shared" si="2"/>
        <v>4549000</v>
      </c>
      <c r="J61" s="12"/>
      <c r="K61" s="13" t="s">
        <v>29</v>
      </c>
      <c r="L61" s="32" t="s">
        <v>27</v>
      </c>
      <c r="M61" s="6" t="s">
        <v>20</v>
      </c>
    </row>
    <row r="62" spans="1:13" s="6" customFormat="1" ht="96" x14ac:dyDescent="0.2">
      <c r="A62" s="9">
        <v>46</v>
      </c>
      <c r="B62" s="24" t="s">
        <v>97</v>
      </c>
      <c r="C62" s="11">
        <v>2160000</v>
      </c>
      <c r="D62" s="11"/>
      <c r="E62" s="12"/>
      <c r="F62" s="12"/>
      <c r="G62" s="12"/>
      <c r="H62" s="25">
        <f t="shared" si="1"/>
        <v>0</v>
      </c>
      <c r="I62" s="26">
        <f t="shared" si="2"/>
        <v>2160000</v>
      </c>
      <c r="J62" s="12"/>
      <c r="K62" s="13" t="s">
        <v>29</v>
      </c>
      <c r="L62" s="32" t="s">
        <v>27</v>
      </c>
      <c r="M62" s="6" t="s">
        <v>20</v>
      </c>
    </row>
    <row r="63" spans="1:13" s="6" customFormat="1" ht="96" x14ac:dyDescent="0.2">
      <c r="A63" s="9">
        <v>47</v>
      </c>
      <c r="B63" s="24" t="s">
        <v>98</v>
      </c>
      <c r="C63" s="11">
        <v>2167000</v>
      </c>
      <c r="D63" s="11"/>
      <c r="E63" s="12"/>
      <c r="F63" s="12"/>
      <c r="G63" s="12"/>
      <c r="H63" s="25">
        <f t="shared" si="1"/>
        <v>0</v>
      </c>
      <c r="I63" s="26">
        <f t="shared" si="2"/>
        <v>2167000</v>
      </c>
      <c r="J63" s="12"/>
      <c r="K63" s="13" t="s">
        <v>29</v>
      </c>
      <c r="L63" s="32" t="s">
        <v>27</v>
      </c>
      <c r="M63" s="6" t="s">
        <v>20</v>
      </c>
    </row>
    <row r="64" spans="1:13" s="6" customFormat="1" ht="96" x14ac:dyDescent="0.2">
      <c r="A64" s="9">
        <v>48</v>
      </c>
      <c r="B64" s="24" t="s">
        <v>99</v>
      </c>
      <c r="C64" s="11">
        <v>1442000</v>
      </c>
      <c r="D64" s="11"/>
      <c r="E64" s="12"/>
      <c r="F64" s="12"/>
      <c r="G64" s="12"/>
      <c r="H64" s="25">
        <f t="shared" si="1"/>
        <v>0</v>
      </c>
      <c r="I64" s="26">
        <f t="shared" si="2"/>
        <v>1442000</v>
      </c>
      <c r="J64" s="12"/>
      <c r="K64" s="13" t="s">
        <v>29</v>
      </c>
      <c r="L64" s="32" t="s">
        <v>27</v>
      </c>
      <c r="M64" s="6" t="s">
        <v>20</v>
      </c>
    </row>
    <row r="65" spans="1:13" s="6" customFormat="1" ht="72" x14ac:dyDescent="0.2">
      <c r="A65" s="9">
        <v>49</v>
      </c>
      <c r="B65" s="24" t="s">
        <v>100</v>
      </c>
      <c r="C65" s="11">
        <v>7012000</v>
      </c>
      <c r="D65" s="11"/>
      <c r="E65" s="12"/>
      <c r="F65" s="12"/>
      <c r="G65" s="12"/>
      <c r="H65" s="25">
        <f t="shared" si="1"/>
        <v>0</v>
      </c>
      <c r="I65" s="26">
        <f t="shared" si="2"/>
        <v>7012000</v>
      </c>
      <c r="J65" s="12"/>
      <c r="K65" s="13" t="s">
        <v>29</v>
      </c>
      <c r="L65" s="32" t="s">
        <v>27</v>
      </c>
      <c r="M65" s="6" t="s">
        <v>20</v>
      </c>
    </row>
    <row r="66" spans="1:13" s="6" customFormat="1" ht="72" x14ac:dyDescent="0.2">
      <c r="A66" s="9">
        <v>50</v>
      </c>
      <c r="B66" s="24" t="s">
        <v>101</v>
      </c>
      <c r="C66" s="11">
        <v>1612000</v>
      </c>
      <c r="D66" s="11"/>
      <c r="E66" s="12"/>
      <c r="F66" s="12"/>
      <c r="G66" s="12"/>
      <c r="H66" s="25">
        <f t="shared" si="1"/>
        <v>0</v>
      </c>
      <c r="I66" s="26">
        <f t="shared" si="2"/>
        <v>1612000</v>
      </c>
      <c r="J66" s="12"/>
      <c r="K66" s="13" t="s">
        <v>29</v>
      </c>
      <c r="L66" s="32" t="s">
        <v>27</v>
      </c>
      <c r="M66" s="6" t="s">
        <v>20</v>
      </c>
    </row>
    <row r="67" spans="1:13" s="6" customFormat="1" ht="72" x14ac:dyDescent="0.2">
      <c r="A67" s="9">
        <v>51</v>
      </c>
      <c r="B67" s="24" t="s">
        <v>102</v>
      </c>
      <c r="C67" s="11">
        <v>13000000</v>
      </c>
      <c r="D67" s="11"/>
      <c r="E67" s="12"/>
      <c r="F67" s="12"/>
      <c r="G67" s="12"/>
      <c r="H67" s="25">
        <f t="shared" si="1"/>
        <v>0</v>
      </c>
      <c r="I67" s="26">
        <f t="shared" si="2"/>
        <v>13000000</v>
      </c>
      <c r="J67" s="12"/>
      <c r="K67" s="13" t="s">
        <v>103</v>
      </c>
      <c r="L67" s="32" t="s">
        <v>73</v>
      </c>
      <c r="M67" s="6" t="s">
        <v>20</v>
      </c>
    </row>
    <row r="68" spans="1:13" s="6" customFormat="1" ht="96" x14ac:dyDescent="0.2">
      <c r="A68" s="9">
        <v>52</v>
      </c>
      <c r="B68" s="24" t="s">
        <v>104</v>
      </c>
      <c r="C68" s="11">
        <v>7148000</v>
      </c>
      <c r="D68" s="11"/>
      <c r="E68" s="12"/>
      <c r="F68" s="12"/>
      <c r="G68" s="12"/>
      <c r="H68" s="25">
        <f t="shared" si="1"/>
        <v>0</v>
      </c>
      <c r="I68" s="26">
        <f t="shared" si="2"/>
        <v>7148000</v>
      </c>
      <c r="J68" s="12"/>
      <c r="K68" s="13" t="s">
        <v>103</v>
      </c>
      <c r="L68" s="32" t="s">
        <v>73</v>
      </c>
      <c r="M68" s="6" t="s">
        <v>20</v>
      </c>
    </row>
    <row r="69" spans="1:13" s="6" customFormat="1" ht="96" x14ac:dyDescent="0.2">
      <c r="A69" s="9">
        <v>53</v>
      </c>
      <c r="B69" s="24" t="s">
        <v>105</v>
      </c>
      <c r="C69" s="11">
        <v>7210000</v>
      </c>
      <c r="D69" s="11"/>
      <c r="E69" s="12"/>
      <c r="F69" s="12"/>
      <c r="G69" s="12"/>
      <c r="H69" s="25">
        <f t="shared" si="1"/>
        <v>0</v>
      </c>
      <c r="I69" s="26">
        <f t="shared" si="2"/>
        <v>7210000</v>
      </c>
      <c r="J69" s="12"/>
      <c r="K69" s="13" t="s">
        <v>24</v>
      </c>
      <c r="L69" s="32" t="s">
        <v>27</v>
      </c>
      <c r="M69" s="6" t="s">
        <v>20</v>
      </c>
    </row>
    <row r="70" spans="1:13" s="6" customFormat="1" ht="48" x14ac:dyDescent="0.2">
      <c r="A70" s="9">
        <v>54</v>
      </c>
      <c r="B70" s="24" t="s">
        <v>106</v>
      </c>
      <c r="C70" s="11">
        <v>1530000</v>
      </c>
      <c r="D70" s="11"/>
      <c r="E70" s="12"/>
      <c r="F70" s="12"/>
      <c r="G70" s="12"/>
      <c r="H70" s="25">
        <f t="shared" si="1"/>
        <v>0</v>
      </c>
      <c r="I70" s="26">
        <f t="shared" si="2"/>
        <v>1530000</v>
      </c>
      <c r="J70" s="12"/>
      <c r="K70" s="13" t="s">
        <v>29</v>
      </c>
      <c r="L70" s="32" t="s">
        <v>27</v>
      </c>
      <c r="M70" s="6" t="s">
        <v>20</v>
      </c>
    </row>
    <row r="71" spans="1:13" s="6" customFormat="1" ht="72" x14ac:dyDescent="0.2">
      <c r="A71" s="9">
        <v>55</v>
      </c>
      <c r="B71" s="24" t="s">
        <v>107</v>
      </c>
      <c r="C71" s="11">
        <v>5556000</v>
      </c>
      <c r="D71" s="11"/>
      <c r="E71" s="12"/>
      <c r="F71" s="12"/>
      <c r="G71" s="12"/>
      <c r="H71" s="25">
        <f t="shared" si="1"/>
        <v>0</v>
      </c>
      <c r="I71" s="26">
        <f t="shared" si="2"/>
        <v>5556000</v>
      </c>
      <c r="J71" s="12"/>
      <c r="K71" s="13" t="s">
        <v>29</v>
      </c>
      <c r="L71" s="32" t="s">
        <v>27</v>
      </c>
      <c r="M71" s="6" t="s">
        <v>20</v>
      </c>
    </row>
    <row r="72" spans="1:13" s="6" customFormat="1" ht="96" x14ac:dyDescent="0.2">
      <c r="A72" s="9">
        <v>56</v>
      </c>
      <c r="B72" s="24" t="s">
        <v>108</v>
      </c>
      <c r="C72" s="11">
        <v>1859000</v>
      </c>
      <c r="D72" s="11"/>
      <c r="E72" s="12"/>
      <c r="F72" s="12"/>
      <c r="G72" s="12"/>
      <c r="H72" s="25">
        <f t="shared" si="1"/>
        <v>0</v>
      </c>
      <c r="I72" s="26">
        <f t="shared" si="2"/>
        <v>1859000</v>
      </c>
      <c r="J72" s="12"/>
      <c r="K72" s="13" t="s">
        <v>212</v>
      </c>
      <c r="L72" s="32" t="s">
        <v>27</v>
      </c>
      <c r="M72" s="6" t="s">
        <v>20</v>
      </c>
    </row>
    <row r="73" spans="1:13" s="6" customFormat="1" ht="72" x14ac:dyDescent="0.2">
      <c r="A73" s="9">
        <v>57</v>
      </c>
      <c r="B73" s="24" t="s">
        <v>109</v>
      </c>
      <c r="C73" s="11">
        <v>5121000</v>
      </c>
      <c r="D73" s="11"/>
      <c r="E73" s="12"/>
      <c r="F73" s="12"/>
      <c r="G73" s="12"/>
      <c r="H73" s="25">
        <f t="shared" si="1"/>
        <v>0</v>
      </c>
      <c r="I73" s="26">
        <f t="shared" si="2"/>
        <v>5121000</v>
      </c>
      <c r="J73" s="12"/>
      <c r="K73" s="13" t="s">
        <v>31</v>
      </c>
      <c r="L73" s="32" t="s">
        <v>73</v>
      </c>
      <c r="M73" s="6" t="s">
        <v>20</v>
      </c>
    </row>
    <row r="74" spans="1:13" s="6" customFormat="1" ht="72" x14ac:dyDescent="0.2">
      <c r="A74" s="9">
        <v>58</v>
      </c>
      <c r="B74" s="24" t="s">
        <v>110</v>
      </c>
      <c r="C74" s="11">
        <v>7077000</v>
      </c>
      <c r="D74" s="11"/>
      <c r="E74" s="12"/>
      <c r="F74" s="12"/>
      <c r="G74" s="12"/>
      <c r="H74" s="25">
        <f t="shared" si="1"/>
        <v>0</v>
      </c>
      <c r="I74" s="26">
        <f t="shared" si="2"/>
        <v>7077000</v>
      </c>
      <c r="J74" s="12"/>
      <c r="K74" s="13" t="s">
        <v>46</v>
      </c>
      <c r="L74" s="32" t="s">
        <v>27</v>
      </c>
      <c r="M74" s="6" t="s">
        <v>20</v>
      </c>
    </row>
    <row r="75" spans="1:13" s="6" customFormat="1" ht="74.25" customHeight="1" x14ac:dyDescent="0.2">
      <c r="A75" s="9">
        <v>59</v>
      </c>
      <c r="B75" s="24" t="s">
        <v>111</v>
      </c>
      <c r="C75" s="11">
        <v>6758000</v>
      </c>
      <c r="D75" s="11"/>
      <c r="E75" s="12"/>
      <c r="F75" s="12"/>
      <c r="G75" s="12"/>
      <c r="H75" s="25">
        <f t="shared" si="1"/>
        <v>0</v>
      </c>
      <c r="I75" s="26">
        <f t="shared" si="2"/>
        <v>6758000</v>
      </c>
      <c r="J75" s="12"/>
      <c r="K75" s="13" t="s">
        <v>65</v>
      </c>
      <c r="L75" s="32" t="s">
        <v>27</v>
      </c>
      <c r="M75" s="6" t="s">
        <v>20</v>
      </c>
    </row>
    <row r="76" spans="1:13" s="6" customFormat="1" ht="72" x14ac:dyDescent="0.2">
      <c r="A76" s="9">
        <v>60</v>
      </c>
      <c r="B76" s="24" t="s">
        <v>112</v>
      </c>
      <c r="C76" s="11">
        <v>8608000</v>
      </c>
      <c r="D76" s="11"/>
      <c r="E76" s="12"/>
      <c r="F76" s="12"/>
      <c r="G76" s="12"/>
      <c r="H76" s="25">
        <f t="shared" si="1"/>
        <v>0</v>
      </c>
      <c r="I76" s="26">
        <f t="shared" si="2"/>
        <v>8608000</v>
      </c>
      <c r="J76" s="12"/>
      <c r="K76" s="13" t="s">
        <v>24</v>
      </c>
      <c r="L76" s="32" t="s">
        <v>27</v>
      </c>
      <c r="M76" s="6" t="s">
        <v>20</v>
      </c>
    </row>
    <row r="77" spans="1:13" s="6" customFormat="1" ht="74.25" customHeight="1" x14ac:dyDescent="0.2">
      <c r="A77" s="9">
        <v>61</v>
      </c>
      <c r="B77" s="24" t="s">
        <v>113</v>
      </c>
      <c r="C77" s="11">
        <v>3466000</v>
      </c>
      <c r="D77" s="11"/>
      <c r="E77" s="12"/>
      <c r="F77" s="12"/>
      <c r="G77" s="12"/>
      <c r="H77" s="25">
        <f t="shared" si="1"/>
        <v>0</v>
      </c>
      <c r="I77" s="26">
        <f t="shared" si="2"/>
        <v>3466000</v>
      </c>
      <c r="J77" s="12"/>
      <c r="K77" s="13" t="s">
        <v>31</v>
      </c>
      <c r="L77" s="32" t="s">
        <v>66</v>
      </c>
      <c r="M77" s="6" t="s">
        <v>20</v>
      </c>
    </row>
    <row r="78" spans="1:13" s="6" customFormat="1" ht="72" x14ac:dyDescent="0.2">
      <c r="A78" s="9">
        <v>62</v>
      </c>
      <c r="B78" s="24" t="s">
        <v>114</v>
      </c>
      <c r="C78" s="11">
        <v>7419000</v>
      </c>
      <c r="D78" s="11"/>
      <c r="E78" s="12"/>
      <c r="F78" s="12"/>
      <c r="G78" s="12"/>
      <c r="H78" s="25">
        <f t="shared" si="1"/>
        <v>0</v>
      </c>
      <c r="I78" s="26">
        <f t="shared" si="2"/>
        <v>7419000</v>
      </c>
      <c r="J78" s="12"/>
      <c r="K78" s="13" t="s">
        <v>89</v>
      </c>
      <c r="L78" s="32" t="s">
        <v>27</v>
      </c>
      <c r="M78" s="6" t="s">
        <v>20</v>
      </c>
    </row>
    <row r="79" spans="1:13" s="6" customFormat="1" ht="50.25" customHeight="1" x14ac:dyDescent="0.2">
      <c r="A79" s="9">
        <v>63</v>
      </c>
      <c r="B79" s="24" t="s">
        <v>115</v>
      </c>
      <c r="C79" s="11">
        <v>2110000</v>
      </c>
      <c r="D79" s="11"/>
      <c r="E79" s="12"/>
      <c r="F79" s="12"/>
      <c r="G79" s="12"/>
      <c r="H79" s="25">
        <f t="shared" si="1"/>
        <v>0</v>
      </c>
      <c r="I79" s="26">
        <f t="shared" si="2"/>
        <v>2110000</v>
      </c>
      <c r="J79" s="12"/>
      <c r="K79" s="13" t="s">
        <v>29</v>
      </c>
      <c r="L79" s="32" t="s">
        <v>27</v>
      </c>
      <c r="M79" s="6" t="s">
        <v>20</v>
      </c>
    </row>
    <row r="80" spans="1:13" s="6" customFormat="1" ht="72" x14ac:dyDescent="0.2">
      <c r="A80" s="9">
        <v>64</v>
      </c>
      <c r="B80" s="24" t="s">
        <v>116</v>
      </c>
      <c r="C80" s="11">
        <v>7290000</v>
      </c>
      <c r="D80" s="11"/>
      <c r="E80" s="12"/>
      <c r="F80" s="12"/>
      <c r="G80" s="12"/>
      <c r="H80" s="25">
        <f t="shared" si="1"/>
        <v>0</v>
      </c>
      <c r="I80" s="26">
        <f t="shared" si="2"/>
        <v>7290000</v>
      </c>
      <c r="J80" s="12"/>
      <c r="K80" s="13" t="s">
        <v>29</v>
      </c>
      <c r="L80" s="32" t="s">
        <v>27</v>
      </c>
      <c r="M80" s="6" t="s">
        <v>20</v>
      </c>
    </row>
    <row r="81" spans="1:13" s="6" customFormat="1" ht="72" x14ac:dyDescent="0.2">
      <c r="A81" s="9">
        <v>65</v>
      </c>
      <c r="B81" s="24" t="s">
        <v>117</v>
      </c>
      <c r="C81" s="11">
        <v>6400000</v>
      </c>
      <c r="D81" s="11"/>
      <c r="E81" s="12"/>
      <c r="F81" s="12"/>
      <c r="G81" s="12"/>
      <c r="H81" s="25">
        <f t="shared" si="1"/>
        <v>0</v>
      </c>
      <c r="I81" s="26">
        <f t="shared" si="2"/>
        <v>6400000</v>
      </c>
      <c r="J81" s="12"/>
      <c r="K81" s="13" t="s">
        <v>29</v>
      </c>
      <c r="L81" s="32" t="s">
        <v>27</v>
      </c>
      <c r="M81" s="6" t="s">
        <v>20</v>
      </c>
    </row>
    <row r="82" spans="1:13" s="6" customFormat="1" ht="48" x14ac:dyDescent="0.2">
      <c r="A82" s="9">
        <v>66</v>
      </c>
      <c r="B82" s="24" t="s">
        <v>118</v>
      </c>
      <c r="C82" s="11">
        <v>1899000</v>
      </c>
      <c r="D82" s="11"/>
      <c r="E82" s="12"/>
      <c r="F82" s="12"/>
      <c r="G82" s="12"/>
      <c r="H82" s="25">
        <f t="shared" si="1"/>
        <v>0</v>
      </c>
      <c r="I82" s="26">
        <f t="shared" si="2"/>
        <v>1899000</v>
      </c>
      <c r="J82" s="12"/>
      <c r="K82" s="13" t="s">
        <v>29</v>
      </c>
      <c r="L82" s="32" t="s">
        <v>27</v>
      </c>
      <c r="M82" s="6" t="s">
        <v>20</v>
      </c>
    </row>
    <row r="83" spans="1:13" s="6" customFormat="1" ht="96" x14ac:dyDescent="0.2">
      <c r="A83" s="9">
        <v>67</v>
      </c>
      <c r="B83" s="24" t="s">
        <v>119</v>
      </c>
      <c r="C83" s="11">
        <v>3563000</v>
      </c>
      <c r="D83" s="11"/>
      <c r="E83" s="12"/>
      <c r="F83" s="12"/>
      <c r="G83" s="12"/>
      <c r="H83" s="25">
        <f t="shared" si="1"/>
        <v>0</v>
      </c>
      <c r="I83" s="26">
        <f t="shared" si="2"/>
        <v>3563000</v>
      </c>
      <c r="J83" s="12"/>
      <c r="K83" s="13" t="s">
        <v>29</v>
      </c>
      <c r="L83" s="32" t="s">
        <v>27</v>
      </c>
      <c r="M83" s="6" t="s">
        <v>20</v>
      </c>
    </row>
    <row r="84" spans="1:13" s="6" customFormat="1" ht="99.75" customHeight="1" x14ac:dyDescent="0.2">
      <c r="A84" s="9">
        <v>68</v>
      </c>
      <c r="B84" s="24" t="s">
        <v>120</v>
      </c>
      <c r="C84" s="11">
        <v>3513000</v>
      </c>
      <c r="D84" s="11"/>
      <c r="E84" s="12"/>
      <c r="F84" s="12"/>
      <c r="G84" s="12"/>
      <c r="H84" s="25">
        <f t="shared" si="1"/>
        <v>0</v>
      </c>
      <c r="I84" s="26">
        <f t="shared" si="2"/>
        <v>3513000</v>
      </c>
      <c r="J84" s="12"/>
      <c r="K84" s="13" t="s">
        <v>61</v>
      </c>
      <c r="L84" s="32" t="s">
        <v>27</v>
      </c>
      <c r="M84" s="6" t="s">
        <v>20</v>
      </c>
    </row>
    <row r="85" spans="1:13" s="6" customFormat="1" x14ac:dyDescent="0.2">
      <c r="A85" s="14"/>
      <c r="B85" s="15" t="s">
        <v>121</v>
      </c>
      <c r="C85" s="16"/>
      <c r="D85" s="16"/>
      <c r="E85" s="16"/>
      <c r="F85" s="16"/>
      <c r="G85" s="16"/>
      <c r="H85" s="16"/>
      <c r="I85" s="16"/>
      <c r="J85" s="16"/>
      <c r="K85" s="17"/>
      <c r="L85" s="18"/>
      <c r="M85" s="6" t="s">
        <v>15</v>
      </c>
    </row>
    <row r="86" spans="1:13" s="6" customFormat="1" ht="48" x14ac:dyDescent="0.2">
      <c r="A86" s="19"/>
      <c r="B86" s="20" t="s">
        <v>122</v>
      </c>
      <c r="C86" s="21"/>
      <c r="D86" s="21"/>
      <c r="E86" s="21"/>
      <c r="F86" s="21"/>
      <c r="G86" s="21"/>
      <c r="H86" s="21"/>
      <c r="I86" s="21"/>
      <c r="J86" s="21"/>
      <c r="K86" s="22"/>
      <c r="L86" s="23"/>
    </row>
    <row r="87" spans="1:13" s="6" customFormat="1" ht="48" x14ac:dyDescent="0.2">
      <c r="A87" s="9">
        <v>69</v>
      </c>
      <c r="B87" s="24" t="s">
        <v>123</v>
      </c>
      <c r="C87" s="11">
        <v>68400</v>
      </c>
      <c r="D87" s="11"/>
      <c r="E87" s="12"/>
      <c r="F87" s="12"/>
      <c r="G87" s="12"/>
      <c r="H87" s="25">
        <f t="shared" ref="H87:H92" si="3">G87*100/C87</f>
        <v>0</v>
      </c>
      <c r="I87" s="26">
        <f t="shared" ref="I87:I92" si="4">C87-G87</f>
        <v>68400</v>
      </c>
      <c r="J87" s="12"/>
      <c r="K87" s="13" t="s">
        <v>124</v>
      </c>
      <c r="L87" s="11" t="s">
        <v>19</v>
      </c>
      <c r="M87" s="6" t="s">
        <v>20</v>
      </c>
    </row>
    <row r="88" spans="1:13" s="6" customFormat="1" ht="48" x14ac:dyDescent="0.2">
      <c r="A88" s="9">
        <v>70</v>
      </c>
      <c r="B88" s="24" t="s">
        <v>125</v>
      </c>
      <c r="C88" s="11">
        <v>84200</v>
      </c>
      <c r="D88" s="11"/>
      <c r="E88" s="12"/>
      <c r="F88" s="12"/>
      <c r="G88" s="31">
        <v>84200</v>
      </c>
      <c r="H88" s="25">
        <f t="shared" si="3"/>
        <v>100</v>
      </c>
      <c r="I88" s="26">
        <f t="shared" si="4"/>
        <v>0</v>
      </c>
      <c r="J88" s="12"/>
      <c r="K88" s="13" t="s">
        <v>126</v>
      </c>
      <c r="L88" s="11" t="s">
        <v>19</v>
      </c>
      <c r="M88" s="6" t="s">
        <v>20</v>
      </c>
    </row>
    <row r="89" spans="1:13" s="6" customFormat="1" ht="48" x14ac:dyDescent="0.2">
      <c r="A89" s="9">
        <v>71</v>
      </c>
      <c r="B89" s="24" t="s">
        <v>127</v>
      </c>
      <c r="C89" s="11">
        <v>1742100</v>
      </c>
      <c r="D89" s="11"/>
      <c r="E89" s="12"/>
      <c r="F89" s="12"/>
      <c r="G89" s="31">
        <v>157100</v>
      </c>
      <c r="H89" s="25">
        <f t="shared" si="3"/>
        <v>9.0178520176798109</v>
      </c>
      <c r="I89" s="26">
        <f t="shared" si="4"/>
        <v>1585000</v>
      </c>
      <c r="J89" s="12"/>
      <c r="K89" s="13" t="s">
        <v>126</v>
      </c>
      <c r="L89" s="11" t="s">
        <v>19</v>
      </c>
      <c r="M89" s="6" t="s">
        <v>20</v>
      </c>
    </row>
    <row r="90" spans="1:13" s="6" customFormat="1" ht="48" x14ac:dyDescent="0.2">
      <c r="A90" s="9">
        <v>72</v>
      </c>
      <c r="B90" s="24" t="s">
        <v>128</v>
      </c>
      <c r="C90" s="11">
        <v>118000</v>
      </c>
      <c r="D90" s="11"/>
      <c r="E90" s="12"/>
      <c r="F90" s="12"/>
      <c r="G90" s="39"/>
      <c r="H90" s="25">
        <f t="shared" si="3"/>
        <v>0</v>
      </c>
      <c r="I90" s="26">
        <f t="shared" si="4"/>
        <v>118000</v>
      </c>
      <c r="J90" s="12"/>
      <c r="K90" s="13" t="s">
        <v>126</v>
      </c>
      <c r="L90" s="11" t="s">
        <v>19</v>
      </c>
      <c r="M90" s="6" t="s">
        <v>20</v>
      </c>
    </row>
    <row r="91" spans="1:13" s="6" customFormat="1" ht="48" x14ac:dyDescent="0.2">
      <c r="A91" s="9">
        <v>73</v>
      </c>
      <c r="B91" s="24" t="s">
        <v>129</v>
      </c>
      <c r="C91" s="11">
        <v>281500</v>
      </c>
      <c r="D91" s="11"/>
      <c r="E91" s="12"/>
      <c r="F91" s="12"/>
      <c r="G91" s="39"/>
      <c r="H91" s="25">
        <f t="shared" si="3"/>
        <v>0</v>
      </c>
      <c r="I91" s="26">
        <f t="shared" si="4"/>
        <v>281500</v>
      </c>
      <c r="J91" s="12"/>
      <c r="K91" s="13" t="s">
        <v>126</v>
      </c>
      <c r="L91" s="11" t="s">
        <v>19</v>
      </c>
      <c r="M91" s="6" t="s">
        <v>20</v>
      </c>
    </row>
    <row r="92" spans="1:13" s="6" customFormat="1" ht="48" x14ac:dyDescent="0.2">
      <c r="A92" s="9">
        <v>74</v>
      </c>
      <c r="B92" s="24" t="s">
        <v>130</v>
      </c>
      <c r="C92" s="11">
        <v>342200</v>
      </c>
      <c r="D92" s="11"/>
      <c r="E92" s="12"/>
      <c r="F92" s="12"/>
      <c r="G92" s="31">
        <v>21200</v>
      </c>
      <c r="H92" s="25">
        <f t="shared" si="3"/>
        <v>6.1952074810052604</v>
      </c>
      <c r="I92" s="26">
        <f t="shared" si="4"/>
        <v>321000</v>
      </c>
      <c r="J92" s="12"/>
      <c r="K92" s="13" t="s">
        <v>126</v>
      </c>
      <c r="L92" s="11" t="s">
        <v>19</v>
      </c>
      <c r="M92" s="6" t="s">
        <v>20</v>
      </c>
    </row>
    <row r="93" spans="1:13" s="6" customFormat="1" x14ac:dyDescent="0.2">
      <c r="A93" s="14"/>
      <c r="B93" s="15" t="s">
        <v>131</v>
      </c>
      <c r="C93" s="16"/>
      <c r="D93" s="16"/>
      <c r="E93" s="16"/>
      <c r="F93" s="16"/>
      <c r="G93" s="16"/>
      <c r="H93" s="16"/>
      <c r="I93" s="16"/>
      <c r="J93" s="16"/>
      <c r="K93" s="17"/>
      <c r="L93" s="18"/>
      <c r="M93" s="6" t="s">
        <v>15</v>
      </c>
    </row>
    <row r="94" spans="1:13" s="6" customFormat="1" ht="48" x14ac:dyDescent="0.2">
      <c r="A94" s="19"/>
      <c r="B94" s="20" t="s">
        <v>132</v>
      </c>
      <c r="C94" s="21"/>
      <c r="D94" s="21"/>
      <c r="E94" s="21"/>
      <c r="F94" s="21"/>
      <c r="G94" s="21"/>
      <c r="H94" s="21"/>
      <c r="I94" s="21"/>
      <c r="J94" s="21"/>
      <c r="K94" s="22"/>
      <c r="L94" s="23"/>
    </row>
    <row r="95" spans="1:13" s="6" customFormat="1" ht="49.5" customHeight="1" x14ac:dyDescent="0.2">
      <c r="A95" s="9">
        <v>75</v>
      </c>
      <c r="B95" s="24" t="s">
        <v>133</v>
      </c>
      <c r="C95" s="11">
        <v>2936600</v>
      </c>
      <c r="D95" s="11"/>
      <c r="E95" s="12"/>
      <c r="F95" s="12"/>
      <c r="G95" s="12"/>
      <c r="H95" s="25">
        <f t="shared" ref="H95:H100" si="5">G95*100/C95</f>
        <v>0</v>
      </c>
      <c r="I95" s="26">
        <f t="shared" ref="I95:I100" si="6">C95-G95</f>
        <v>2936600</v>
      </c>
      <c r="J95" s="12"/>
      <c r="K95" s="13" t="s">
        <v>134</v>
      </c>
      <c r="L95" s="32" t="s">
        <v>27</v>
      </c>
      <c r="M95" s="6" t="s">
        <v>20</v>
      </c>
    </row>
    <row r="96" spans="1:13" s="6" customFormat="1" ht="49.5" customHeight="1" x14ac:dyDescent="0.2">
      <c r="A96" s="9">
        <v>76</v>
      </c>
      <c r="B96" s="24" t="s">
        <v>136</v>
      </c>
      <c r="C96" s="11">
        <v>3000000</v>
      </c>
      <c r="D96" s="11"/>
      <c r="E96" s="12"/>
      <c r="F96" s="12"/>
      <c r="G96" s="12"/>
      <c r="H96" s="25">
        <f t="shared" si="5"/>
        <v>0</v>
      </c>
      <c r="I96" s="26">
        <f t="shared" si="6"/>
        <v>3000000</v>
      </c>
      <c r="J96" s="12"/>
      <c r="K96" s="13" t="s">
        <v>134</v>
      </c>
      <c r="L96" s="32" t="s">
        <v>27</v>
      </c>
      <c r="M96" s="6" t="s">
        <v>20</v>
      </c>
    </row>
    <row r="97" spans="1:13" s="6" customFormat="1" ht="49.5" customHeight="1" x14ac:dyDescent="0.2">
      <c r="A97" s="9">
        <v>77</v>
      </c>
      <c r="B97" s="24" t="s">
        <v>137</v>
      </c>
      <c r="C97" s="11">
        <v>2999200</v>
      </c>
      <c r="D97" s="11"/>
      <c r="E97" s="12"/>
      <c r="F97" s="12"/>
      <c r="G97" s="12"/>
      <c r="H97" s="25">
        <f t="shared" si="5"/>
        <v>0</v>
      </c>
      <c r="I97" s="26">
        <f t="shared" si="6"/>
        <v>2999200</v>
      </c>
      <c r="J97" s="12"/>
      <c r="K97" s="13" t="s">
        <v>134</v>
      </c>
      <c r="L97" s="32" t="s">
        <v>27</v>
      </c>
      <c r="M97" s="6" t="s">
        <v>20</v>
      </c>
    </row>
    <row r="98" spans="1:13" s="6" customFormat="1" ht="49.5" customHeight="1" x14ac:dyDescent="0.2">
      <c r="A98" s="9">
        <v>78</v>
      </c>
      <c r="B98" s="24" t="s">
        <v>138</v>
      </c>
      <c r="C98" s="11">
        <v>1000000</v>
      </c>
      <c r="D98" s="11"/>
      <c r="E98" s="12"/>
      <c r="F98" s="12"/>
      <c r="G98" s="12"/>
      <c r="H98" s="25">
        <f t="shared" si="5"/>
        <v>0</v>
      </c>
      <c r="I98" s="26">
        <f t="shared" si="6"/>
        <v>1000000</v>
      </c>
      <c r="J98" s="12"/>
      <c r="K98" s="13" t="s">
        <v>134</v>
      </c>
      <c r="L98" s="32" t="s">
        <v>73</v>
      </c>
      <c r="M98" s="6" t="s">
        <v>20</v>
      </c>
    </row>
    <row r="99" spans="1:13" s="6" customFormat="1" ht="49.5" customHeight="1" x14ac:dyDescent="0.2">
      <c r="A99" s="9">
        <v>79</v>
      </c>
      <c r="B99" s="24" t="s">
        <v>140</v>
      </c>
      <c r="C99" s="11">
        <v>3000000</v>
      </c>
      <c r="D99" s="11"/>
      <c r="E99" s="31">
        <v>2888000</v>
      </c>
      <c r="F99" s="12" t="s">
        <v>141</v>
      </c>
      <c r="G99" s="12"/>
      <c r="H99" s="25">
        <f t="shared" si="5"/>
        <v>0</v>
      </c>
      <c r="I99" s="26">
        <f t="shared" si="6"/>
        <v>3000000</v>
      </c>
      <c r="J99" s="12"/>
      <c r="K99" s="13" t="s">
        <v>134</v>
      </c>
      <c r="L99" s="32" t="s">
        <v>142</v>
      </c>
      <c r="M99" s="6" t="s">
        <v>20</v>
      </c>
    </row>
    <row r="100" spans="1:13" s="6" customFormat="1" ht="46.5" customHeight="1" x14ac:dyDescent="0.2">
      <c r="A100" s="9">
        <v>80</v>
      </c>
      <c r="B100" s="24" t="s">
        <v>143</v>
      </c>
      <c r="C100" s="11">
        <v>4000000</v>
      </c>
      <c r="D100" s="11"/>
      <c r="E100" s="12"/>
      <c r="F100" s="12"/>
      <c r="G100" s="12"/>
      <c r="H100" s="25">
        <f t="shared" si="5"/>
        <v>0</v>
      </c>
      <c r="I100" s="26">
        <f t="shared" si="6"/>
        <v>4000000</v>
      </c>
      <c r="J100" s="12"/>
      <c r="K100" s="13" t="s">
        <v>134</v>
      </c>
      <c r="L100" s="32" t="s">
        <v>27</v>
      </c>
      <c r="M100" s="6" t="s">
        <v>20</v>
      </c>
    </row>
    <row r="101" spans="1:13" s="6" customFormat="1" x14ac:dyDescent="0.2">
      <c r="A101" s="9"/>
      <c r="B101" s="7" t="s">
        <v>210</v>
      </c>
      <c r="C101" s="40">
        <f>SUM(C7:C100)</f>
        <v>426317200</v>
      </c>
      <c r="D101" s="40"/>
      <c r="E101" s="40">
        <f t="shared" ref="E101:J101" si="7">SUM(E7:E100)</f>
        <v>5998000</v>
      </c>
      <c r="F101" s="40">
        <f t="shared" si="7"/>
        <v>0</v>
      </c>
      <c r="G101" s="40">
        <f t="shared" si="7"/>
        <v>1209743.81</v>
      </c>
      <c r="H101" s="41">
        <f>G101*100/C101</f>
        <v>0.28376612766268872</v>
      </c>
      <c r="I101" s="40">
        <f t="shared" si="7"/>
        <v>425107456.19</v>
      </c>
      <c r="J101" s="40">
        <f t="shared" si="7"/>
        <v>0</v>
      </c>
      <c r="K101" s="13"/>
      <c r="L101" s="10"/>
    </row>
  </sheetData>
  <autoFilter ref="K1:K101"/>
  <mergeCells count="2">
    <mergeCell ref="A1:L1"/>
    <mergeCell ref="A2:K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5">
    <tabColor rgb="FFFF0000"/>
  </sheetPr>
  <dimension ref="A1:W103"/>
  <sheetViews>
    <sheetView zoomScale="60" zoomScaleNormal="60" workbookViewId="0">
      <selection activeCell="C82" sqref="C82"/>
    </sheetView>
  </sheetViews>
  <sheetFormatPr defaultRowHeight="24" outlineLevelCol="1" x14ac:dyDescent="0.2"/>
  <cols>
    <col min="1" max="1" width="8.5703125" style="42" customWidth="1"/>
    <col min="2" max="2" width="40.28515625" style="2" customWidth="1"/>
    <col min="3" max="3" width="16.7109375" style="2" customWidth="1"/>
    <col min="4" max="4" width="16.7109375" style="2" hidden="1" customWidth="1"/>
    <col min="5" max="5" width="15.7109375" style="43" customWidth="1"/>
    <col min="6" max="6" width="17.5703125" style="43" customWidth="1"/>
    <col min="7" max="7" width="15.5703125" style="63" hidden="1" customWidth="1" outlineLevel="1"/>
    <col min="8" max="16" width="15.5703125" style="64" hidden="1" customWidth="1" outlineLevel="1"/>
    <col min="17" max="17" width="16.7109375" style="43" customWidth="1" collapsed="1"/>
    <col min="18" max="18" width="10.85546875" style="43" customWidth="1"/>
    <col min="19" max="20" width="16.7109375" style="43" customWidth="1"/>
    <col min="21" max="21" width="18" style="6" customWidth="1"/>
    <col min="22" max="22" width="16" style="2" customWidth="1"/>
    <col min="23" max="23" width="0" style="2" hidden="1" customWidth="1"/>
    <col min="24" max="16384" width="9.140625" style="2"/>
  </cols>
  <sheetData>
    <row r="1" spans="1:23" ht="27.75" x14ac:dyDescent="0.2">
      <c r="A1" s="1" t="s">
        <v>0</v>
      </c>
      <c r="B1" s="1"/>
      <c r="C1" s="1"/>
      <c r="D1" s="1"/>
      <c r="E1" s="1"/>
      <c r="F1" s="1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</row>
    <row r="2" spans="1:23" s="6" customFormat="1" x14ac:dyDescent="0.2">
      <c r="A2" s="4" t="s">
        <v>287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">
        <v>1</v>
      </c>
    </row>
    <row r="3" spans="1:23" s="6" customFormat="1" ht="48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45" t="s">
        <v>146</v>
      </c>
      <c r="H3" s="8" t="s">
        <v>147</v>
      </c>
      <c r="I3" s="8" t="s">
        <v>148</v>
      </c>
      <c r="J3" s="8" t="s">
        <v>149</v>
      </c>
      <c r="K3" s="8" t="s">
        <v>150</v>
      </c>
      <c r="L3" s="8" t="s">
        <v>151</v>
      </c>
      <c r="M3" s="8" t="s">
        <v>152</v>
      </c>
      <c r="N3" s="8" t="s">
        <v>153</v>
      </c>
      <c r="O3" s="8" t="s">
        <v>154</v>
      </c>
      <c r="P3" s="8" t="s">
        <v>155</v>
      </c>
      <c r="Q3" s="8" t="s">
        <v>8</v>
      </c>
      <c r="R3" s="7" t="s">
        <v>9</v>
      </c>
      <c r="S3" s="7" t="s">
        <v>10</v>
      </c>
      <c r="T3" s="7" t="s">
        <v>11</v>
      </c>
      <c r="U3" s="8" t="s">
        <v>12</v>
      </c>
      <c r="V3" s="8" t="s">
        <v>13</v>
      </c>
    </row>
    <row r="4" spans="1:23" s="6" customFormat="1" ht="3" customHeight="1" x14ac:dyDescent="0.2">
      <c r="A4" s="9"/>
      <c r="B4" s="10"/>
      <c r="C4" s="11"/>
      <c r="D4" s="11"/>
      <c r="E4" s="12"/>
      <c r="F4" s="12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  <c r="V4" s="11"/>
    </row>
    <row r="5" spans="1:23" s="6" customFormat="1" x14ac:dyDescent="0.2">
      <c r="A5" s="14"/>
      <c r="B5" s="15" t="s">
        <v>14</v>
      </c>
      <c r="C5" s="16"/>
      <c r="D5" s="16"/>
      <c r="E5" s="16"/>
      <c r="F5" s="16"/>
      <c r="G5" s="2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  <c r="V5" s="18"/>
      <c r="W5" s="6" t="s">
        <v>15</v>
      </c>
    </row>
    <row r="6" spans="1:23" s="6" customFormat="1" ht="48" x14ac:dyDescent="0.2">
      <c r="A6" s="19"/>
      <c r="B6" s="20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  <c r="V6" s="23"/>
    </row>
    <row r="7" spans="1:23" s="6" customFormat="1" ht="72.75" customHeight="1" x14ac:dyDescent="0.2">
      <c r="A7" s="9">
        <v>1</v>
      </c>
      <c r="B7" s="24" t="s">
        <v>17</v>
      </c>
      <c r="C7" s="11">
        <v>1315900</v>
      </c>
      <c r="D7" s="11"/>
      <c r="E7" s="12"/>
      <c r="F7" s="12"/>
      <c r="G7" s="28"/>
      <c r="H7" s="12"/>
      <c r="I7" s="12"/>
      <c r="J7" s="12"/>
      <c r="K7" s="12"/>
      <c r="L7" s="12"/>
      <c r="M7" s="12"/>
      <c r="N7" s="12"/>
      <c r="O7" s="12"/>
      <c r="P7" s="12"/>
      <c r="Q7" s="12"/>
      <c r="R7" s="25">
        <f>Q7*100/C7</f>
        <v>0</v>
      </c>
      <c r="S7" s="26">
        <f>C7-Q7</f>
        <v>1315900</v>
      </c>
      <c r="T7" s="12"/>
      <c r="U7" s="13" t="s">
        <v>18</v>
      </c>
      <c r="V7" s="11" t="s">
        <v>19</v>
      </c>
      <c r="W7" s="6" t="s">
        <v>20</v>
      </c>
    </row>
    <row r="8" spans="1:23" s="6" customFormat="1" ht="48.75" customHeight="1" x14ac:dyDescent="0.2">
      <c r="A8" s="19"/>
      <c r="B8" s="20" t="s">
        <v>21</v>
      </c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  <c r="S8" s="30"/>
      <c r="T8" s="28"/>
      <c r="U8" s="19"/>
      <c r="V8" s="27"/>
    </row>
    <row r="9" spans="1:23" s="6" customFormat="1" ht="72" x14ac:dyDescent="0.2">
      <c r="A9" s="9">
        <v>2</v>
      </c>
      <c r="B9" s="24" t="s">
        <v>22</v>
      </c>
      <c r="C9" s="11">
        <v>3598000</v>
      </c>
      <c r="D9" s="11"/>
      <c r="E9" s="31">
        <v>3110000</v>
      </c>
      <c r="F9" s="12" t="s">
        <v>23</v>
      </c>
      <c r="G9" s="33"/>
      <c r="H9" s="51"/>
      <c r="I9" s="51"/>
      <c r="J9" s="51"/>
      <c r="K9" s="51">
        <f>E9</f>
        <v>3110000</v>
      </c>
      <c r="L9" s="51"/>
      <c r="M9" s="51"/>
      <c r="N9" s="51"/>
      <c r="O9" s="51"/>
      <c r="P9" s="51"/>
      <c r="Q9" s="12"/>
      <c r="R9" s="25">
        <f>Q9*100/C9</f>
        <v>0</v>
      </c>
      <c r="S9" s="26">
        <f>C9-Q9</f>
        <v>3598000</v>
      </c>
      <c r="T9" s="12"/>
      <c r="U9" s="13" t="s">
        <v>24</v>
      </c>
      <c r="V9" s="32" t="s">
        <v>142</v>
      </c>
      <c r="W9" s="6" t="s">
        <v>20</v>
      </c>
    </row>
    <row r="10" spans="1:23" s="6" customFormat="1" ht="48" x14ac:dyDescent="0.2">
      <c r="A10" s="9">
        <v>3</v>
      </c>
      <c r="B10" s="24" t="s">
        <v>25</v>
      </c>
      <c r="C10" s="11">
        <v>12000000</v>
      </c>
      <c r="D10" s="11"/>
      <c r="E10" s="12"/>
      <c r="F10" s="12"/>
      <c r="G10" s="2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25">
        <f>Q10*100/C10</f>
        <v>0</v>
      </c>
      <c r="S10" s="26">
        <f>C10-Q10</f>
        <v>12000000</v>
      </c>
      <c r="T10" s="12"/>
      <c r="U10" s="13" t="s">
        <v>26</v>
      </c>
      <c r="V10" s="32" t="s">
        <v>73</v>
      </c>
      <c r="W10" s="6" t="s">
        <v>20</v>
      </c>
    </row>
    <row r="11" spans="1:23" s="6" customFormat="1" ht="72" x14ac:dyDescent="0.2">
      <c r="A11" s="9">
        <v>4</v>
      </c>
      <c r="B11" s="24" t="s">
        <v>28</v>
      </c>
      <c r="C11" s="11">
        <v>2379000</v>
      </c>
      <c r="D11" s="11"/>
      <c r="E11" s="12"/>
      <c r="F11" s="12"/>
      <c r="G11" s="28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25">
        <f>Q11*100/C11</f>
        <v>0</v>
      </c>
      <c r="S11" s="26">
        <f>C11-Q11</f>
        <v>2379000</v>
      </c>
      <c r="T11" s="12"/>
      <c r="U11" s="13" t="s">
        <v>29</v>
      </c>
      <c r="V11" s="32" t="s">
        <v>27</v>
      </c>
      <c r="W11" s="6" t="s">
        <v>20</v>
      </c>
    </row>
    <row r="12" spans="1:23" s="6" customFormat="1" ht="72" x14ac:dyDescent="0.2">
      <c r="A12" s="9">
        <v>5</v>
      </c>
      <c r="B12" s="24" t="s">
        <v>30</v>
      </c>
      <c r="C12" s="11">
        <v>7200000</v>
      </c>
      <c r="D12" s="11"/>
      <c r="E12" s="31"/>
      <c r="F12" s="12"/>
      <c r="G12" s="2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25">
        <f>Q12*100/C12</f>
        <v>0</v>
      </c>
      <c r="S12" s="26">
        <f>C12-Q12</f>
        <v>7200000</v>
      </c>
      <c r="T12" s="12"/>
      <c r="U12" s="13" t="s">
        <v>31</v>
      </c>
      <c r="V12" s="32" t="s">
        <v>27</v>
      </c>
      <c r="W12" s="6" t="s">
        <v>20</v>
      </c>
    </row>
    <row r="13" spans="1:23" s="6" customFormat="1" ht="48" x14ac:dyDescent="0.2">
      <c r="A13" s="9">
        <v>6</v>
      </c>
      <c r="B13" s="24" t="s">
        <v>32</v>
      </c>
      <c r="C13" s="11">
        <v>1900000</v>
      </c>
      <c r="D13" s="11"/>
      <c r="E13" s="12"/>
      <c r="F13" s="12"/>
      <c r="G13" s="2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25">
        <f>Q13*100/C13</f>
        <v>0</v>
      </c>
      <c r="S13" s="26">
        <f>C13-Q13</f>
        <v>1900000</v>
      </c>
      <c r="T13" s="12"/>
      <c r="U13" s="13" t="s">
        <v>26</v>
      </c>
      <c r="V13" s="32" t="s">
        <v>73</v>
      </c>
      <c r="W13" s="6" t="s">
        <v>20</v>
      </c>
    </row>
    <row r="14" spans="1:23" s="6" customFormat="1" ht="27" customHeight="1" x14ac:dyDescent="0.2">
      <c r="A14" s="19"/>
      <c r="B14" s="20" t="s">
        <v>34</v>
      </c>
      <c r="C14" s="27"/>
      <c r="D14" s="2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9"/>
      <c r="S14" s="30"/>
      <c r="T14" s="28"/>
      <c r="U14" s="19"/>
      <c r="V14" s="27"/>
    </row>
    <row r="15" spans="1:23" s="6" customFormat="1" ht="48" x14ac:dyDescent="0.2">
      <c r="A15" s="9"/>
      <c r="B15" s="24" t="s">
        <v>35</v>
      </c>
      <c r="C15" s="11">
        <v>10000000</v>
      </c>
      <c r="D15" s="11"/>
      <c r="E15" s="12"/>
      <c r="F15" s="12"/>
      <c r="G15" s="28"/>
      <c r="H15" s="12"/>
      <c r="I15" s="12"/>
      <c r="J15" s="12"/>
      <c r="K15" s="12"/>
      <c r="L15" s="12"/>
      <c r="M15" s="12"/>
      <c r="N15" s="12"/>
      <c r="O15" s="12"/>
      <c r="P15" s="12"/>
      <c r="Q15" s="51">
        <v>1945505.81</v>
      </c>
      <c r="R15" s="25">
        <f>Q15*100/C15</f>
        <v>19.455058099999999</v>
      </c>
      <c r="S15" s="26">
        <f>C15-Q15</f>
        <v>8054494.1899999995</v>
      </c>
      <c r="T15" s="12"/>
      <c r="U15" s="13" t="s">
        <v>36</v>
      </c>
      <c r="V15" s="11"/>
      <c r="W15" s="6" t="s">
        <v>20</v>
      </c>
    </row>
    <row r="16" spans="1:23" s="6" customFormat="1" ht="47.25" customHeight="1" x14ac:dyDescent="0.2">
      <c r="A16" s="34"/>
      <c r="B16" s="35" t="s">
        <v>37</v>
      </c>
      <c r="C16" s="36"/>
      <c r="D16" s="36"/>
      <c r="E16" s="36"/>
      <c r="F16" s="36"/>
      <c r="G16" s="21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7"/>
      <c r="V16" s="38"/>
      <c r="W16" s="6" t="s">
        <v>15</v>
      </c>
    </row>
    <row r="17" spans="1:23" s="6" customFormat="1" ht="48" x14ac:dyDescent="0.2">
      <c r="A17" s="19"/>
      <c r="B17" s="20" t="s">
        <v>38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  <c r="V17" s="23"/>
    </row>
    <row r="18" spans="1:23" s="6" customFormat="1" ht="75" customHeight="1" x14ac:dyDescent="0.2">
      <c r="A18" s="9">
        <v>7</v>
      </c>
      <c r="B18" s="24" t="s">
        <v>39</v>
      </c>
      <c r="C18" s="11">
        <v>9930000</v>
      </c>
      <c r="D18" s="11"/>
      <c r="E18" s="12"/>
      <c r="F18" s="12"/>
      <c r="G18" s="28"/>
      <c r="H18" s="12"/>
      <c r="I18" s="12"/>
      <c r="J18" s="12"/>
      <c r="K18" s="12"/>
      <c r="L18" s="12"/>
      <c r="M18" s="12"/>
      <c r="N18" s="12"/>
      <c r="O18" s="12"/>
      <c r="P18" s="12"/>
      <c r="Q18" s="31"/>
      <c r="R18" s="25">
        <f>Q18*100/C18</f>
        <v>0</v>
      </c>
      <c r="S18" s="26">
        <f>C18-Q18</f>
        <v>9930000</v>
      </c>
      <c r="T18" s="12"/>
      <c r="U18" s="13" t="s">
        <v>40</v>
      </c>
      <c r="V18" s="11" t="s">
        <v>66</v>
      </c>
      <c r="W18" s="6" t="s">
        <v>20</v>
      </c>
    </row>
    <row r="19" spans="1:23" s="6" customFormat="1" ht="48" x14ac:dyDescent="0.2">
      <c r="A19" s="9">
        <v>8</v>
      </c>
      <c r="B19" s="24" t="s">
        <v>41</v>
      </c>
      <c r="C19" s="11">
        <v>10000000</v>
      </c>
      <c r="D19" s="11"/>
      <c r="E19" s="12"/>
      <c r="F19" s="12"/>
      <c r="G19" s="28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25">
        <f>Q19*100/C19</f>
        <v>0</v>
      </c>
      <c r="S19" s="26">
        <f t="shared" ref="S19:S27" si="0">C19-Q19</f>
        <v>10000000</v>
      </c>
      <c r="T19" s="12"/>
      <c r="U19" s="13" t="s">
        <v>40</v>
      </c>
      <c r="V19" s="11" t="s">
        <v>66</v>
      </c>
      <c r="W19" s="6" t="s">
        <v>20</v>
      </c>
    </row>
    <row r="20" spans="1:23" s="6" customFormat="1" ht="72" x14ac:dyDescent="0.2">
      <c r="A20" s="9">
        <v>9</v>
      </c>
      <c r="B20" s="24" t="s">
        <v>42</v>
      </c>
      <c r="C20" s="11">
        <v>1415500</v>
      </c>
      <c r="D20" s="11"/>
      <c r="E20" s="12"/>
      <c r="F20" s="12"/>
      <c r="G20" s="28"/>
      <c r="H20" s="12"/>
      <c r="I20" s="12"/>
      <c r="J20" s="12"/>
      <c r="K20" s="12"/>
      <c r="L20" s="12"/>
      <c r="M20" s="12"/>
      <c r="N20" s="12"/>
      <c r="O20" s="12"/>
      <c r="P20" s="12"/>
      <c r="Q20" s="51">
        <v>304400</v>
      </c>
      <c r="R20" s="25">
        <f>Q20*100/C20</f>
        <v>21.504768632991876</v>
      </c>
      <c r="S20" s="26">
        <f t="shared" si="0"/>
        <v>1111100</v>
      </c>
      <c r="T20" s="12"/>
      <c r="U20" s="13" t="s">
        <v>40</v>
      </c>
      <c r="V20" s="11" t="s">
        <v>19</v>
      </c>
      <c r="W20" s="6" t="s">
        <v>20</v>
      </c>
    </row>
    <row r="21" spans="1:23" s="6" customFormat="1" x14ac:dyDescent="0.2">
      <c r="A21" s="9">
        <v>10</v>
      </c>
      <c r="B21" s="24" t="s">
        <v>43</v>
      </c>
      <c r="C21" s="11">
        <v>9750000</v>
      </c>
      <c r="D21" s="11"/>
      <c r="E21" s="12"/>
      <c r="F21" s="12"/>
      <c r="G21" s="2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25">
        <f>Q21*100/C21</f>
        <v>0</v>
      </c>
      <c r="S21" s="26">
        <f t="shared" si="0"/>
        <v>9750000</v>
      </c>
      <c r="T21" s="12"/>
      <c r="U21" s="13" t="s">
        <v>40</v>
      </c>
      <c r="V21" s="11" t="s">
        <v>66</v>
      </c>
      <c r="W21" s="6" t="s">
        <v>20</v>
      </c>
    </row>
    <row r="22" spans="1:23" s="6" customFormat="1" x14ac:dyDescent="0.2">
      <c r="A22" s="19"/>
      <c r="B22" s="20" t="s">
        <v>44</v>
      </c>
      <c r="C22" s="27"/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  <c r="S22" s="30"/>
      <c r="T22" s="28"/>
      <c r="U22" s="19"/>
      <c r="V22" s="27"/>
    </row>
    <row r="23" spans="1:23" s="6" customFormat="1" ht="48" x14ac:dyDescent="0.2">
      <c r="A23" s="9">
        <v>11</v>
      </c>
      <c r="B23" s="24" t="s">
        <v>45</v>
      </c>
      <c r="C23" s="11">
        <v>23000000</v>
      </c>
      <c r="D23" s="11"/>
      <c r="E23" s="12"/>
      <c r="F23" s="12"/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25">
        <f>Q23*100/C23</f>
        <v>0</v>
      </c>
      <c r="S23" s="26">
        <f t="shared" si="0"/>
        <v>23000000</v>
      </c>
      <c r="T23" s="12"/>
      <c r="U23" s="13" t="s">
        <v>46</v>
      </c>
      <c r="V23" s="32" t="s">
        <v>70</v>
      </c>
      <c r="W23" s="6" t="s">
        <v>20</v>
      </c>
    </row>
    <row r="24" spans="1:23" s="6" customFormat="1" ht="96" x14ac:dyDescent="0.2">
      <c r="A24" s="9">
        <v>12</v>
      </c>
      <c r="B24" s="24" t="s">
        <v>47</v>
      </c>
      <c r="C24" s="11">
        <v>1347000</v>
      </c>
      <c r="D24" s="11"/>
      <c r="E24" s="31">
        <v>1098000</v>
      </c>
      <c r="F24" s="12" t="s">
        <v>48</v>
      </c>
      <c r="G24" s="33"/>
      <c r="H24" s="51"/>
      <c r="I24" s="51"/>
      <c r="J24" s="51">
        <f>E24</f>
        <v>1098000</v>
      </c>
      <c r="K24" s="51"/>
      <c r="L24" s="51"/>
      <c r="M24" s="51"/>
      <c r="N24" s="51"/>
      <c r="O24" s="51"/>
      <c r="P24" s="51"/>
      <c r="Q24" s="12"/>
      <c r="R24" s="25">
        <f>Q24*100/C24</f>
        <v>0</v>
      </c>
      <c r="S24" s="26">
        <f t="shared" si="0"/>
        <v>1347000</v>
      </c>
      <c r="T24" s="12"/>
      <c r="U24" s="13" t="s">
        <v>24</v>
      </c>
      <c r="V24" s="32" t="s">
        <v>142</v>
      </c>
      <c r="W24" s="6" t="s">
        <v>20</v>
      </c>
    </row>
    <row r="25" spans="1:23" s="6" customFormat="1" ht="30.75" customHeight="1" x14ac:dyDescent="0.2">
      <c r="A25" s="9">
        <v>13</v>
      </c>
      <c r="B25" s="24" t="s">
        <v>49</v>
      </c>
      <c r="C25" s="11">
        <v>20000000</v>
      </c>
      <c r="D25" s="11"/>
      <c r="E25" s="12"/>
      <c r="F25" s="12"/>
      <c r="G25" s="28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5">
        <f>Q25*100/C25</f>
        <v>0</v>
      </c>
      <c r="S25" s="26">
        <f t="shared" si="0"/>
        <v>20000000</v>
      </c>
      <c r="T25" s="12"/>
      <c r="U25" s="13" t="s">
        <v>46</v>
      </c>
      <c r="V25" s="32" t="s">
        <v>73</v>
      </c>
      <c r="W25" s="6" t="s">
        <v>20</v>
      </c>
    </row>
    <row r="26" spans="1:23" s="6" customFormat="1" ht="48" x14ac:dyDescent="0.2">
      <c r="A26" s="19"/>
      <c r="B26" s="20" t="s">
        <v>50</v>
      </c>
      <c r="C26" s="27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9"/>
      <c r="S26" s="30"/>
      <c r="T26" s="28"/>
      <c r="U26" s="19"/>
      <c r="V26" s="27"/>
    </row>
    <row r="27" spans="1:23" s="6" customFormat="1" ht="96" x14ac:dyDescent="0.2">
      <c r="A27" s="9">
        <v>14</v>
      </c>
      <c r="B27" s="24" t="s">
        <v>51</v>
      </c>
      <c r="C27" s="11">
        <v>5000000</v>
      </c>
      <c r="D27" s="11"/>
      <c r="E27" s="12"/>
      <c r="F27" s="12"/>
      <c r="G27" s="28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25">
        <f>Q27*100/C27</f>
        <v>0</v>
      </c>
      <c r="S27" s="26">
        <f t="shared" si="0"/>
        <v>5000000</v>
      </c>
      <c r="T27" s="12"/>
      <c r="U27" s="13" t="s">
        <v>26</v>
      </c>
      <c r="V27" s="32" t="s">
        <v>70</v>
      </c>
      <c r="W27" s="6" t="s">
        <v>20</v>
      </c>
    </row>
    <row r="28" spans="1:23" s="6" customFormat="1" ht="48" x14ac:dyDescent="0.2">
      <c r="A28" s="14"/>
      <c r="B28" s="15" t="s">
        <v>52</v>
      </c>
      <c r="C28" s="16"/>
      <c r="D28" s="16"/>
      <c r="E28" s="16"/>
      <c r="F28" s="16"/>
      <c r="G28" s="21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7"/>
      <c r="V28" s="18"/>
      <c r="W28" s="6" t="s">
        <v>15</v>
      </c>
    </row>
    <row r="29" spans="1:23" s="6" customFormat="1" ht="48" x14ac:dyDescent="0.2">
      <c r="A29" s="19"/>
      <c r="B29" s="20" t="s">
        <v>53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2"/>
      <c r="V29" s="23"/>
    </row>
    <row r="30" spans="1:23" s="6" customFormat="1" ht="72" x14ac:dyDescent="0.2">
      <c r="A30" s="9">
        <v>15</v>
      </c>
      <c r="B30" s="24" t="s">
        <v>54</v>
      </c>
      <c r="C30" s="11">
        <v>9900000</v>
      </c>
      <c r="D30" s="11"/>
      <c r="E30" s="12"/>
      <c r="F30" s="12"/>
      <c r="G30" s="28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25">
        <f>Q30*100/C30</f>
        <v>0</v>
      </c>
      <c r="S30" s="26">
        <f>C30-Q30</f>
        <v>9900000</v>
      </c>
      <c r="T30" s="12"/>
      <c r="U30" s="13" t="s">
        <v>55</v>
      </c>
      <c r="V30" s="32" t="s">
        <v>213</v>
      </c>
      <c r="W30" s="6" t="s">
        <v>20</v>
      </c>
    </row>
    <row r="31" spans="1:23" s="6" customFormat="1" ht="53.25" customHeight="1" x14ac:dyDescent="0.2">
      <c r="A31" s="9">
        <v>16</v>
      </c>
      <c r="B31" s="24" t="s">
        <v>56</v>
      </c>
      <c r="C31" s="11">
        <v>9950000</v>
      </c>
      <c r="D31" s="11"/>
      <c r="E31" s="12"/>
      <c r="F31" s="12"/>
      <c r="G31" s="28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25">
        <f>Q31*100/C31</f>
        <v>0</v>
      </c>
      <c r="S31" s="26">
        <f>C31-Q31</f>
        <v>9950000</v>
      </c>
      <c r="T31" s="12"/>
      <c r="U31" s="13" t="s">
        <v>55</v>
      </c>
      <c r="V31" s="32" t="s">
        <v>213</v>
      </c>
    </row>
    <row r="32" spans="1:23" s="6" customFormat="1" ht="48" x14ac:dyDescent="0.2">
      <c r="A32" s="9">
        <v>17</v>
      </c>
      <c r="B32" s="24" t="s">
        <v>57</v>
      </c>
      <c r="C32" s="11">
        <v>9900000</v>
      </c>
      <c r="D32" s="11"/>
      <c r="E32" s="12"/>
      <c r="F32" s="12"/>
      <c r="G32" s="2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25">
        <f>Q32*100/C32</f>
        <v>0</v>
      </c>
      <c r="S32" s="26">
        <f>C32-Q32</f>
        <v>9900000</v>
      </c>
      <c r="T32" s="12"/>
      <c r="U32" s="13" t="s">
        <v>55</v>
      </c>
      <c r="V32" s="32" t="s">
        <v>213</v>
      </c>
    </row>
    <row r="33" spans="1:23" s="6" customFormat="1" ht="48" x14ac:dyDescent="0.2">
      <c r="A33" s="9">
        <v>18</v>
      </c>
      <c r="B33" s="24" t="s">
        <v>58</v>
      </c>
      <c r="C33" s="11">
        <v>5956000</v>
      </c>
      <c r="D33" s="11"/>
      <c r="E33" s="12"/>
      <c r="F33" s="12"/>
      <c r="G33" s="28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25">
        <f>Q33*100/C33</f>
        <v>0</v>
      </c>
      <c r="S33" s="26">
        <f>C33-Q33</f>
        <v>5956000</v>
      </c>
      <c r="T33" s="12"/>
      <c r="U33" s="13" t="s">
        <v>55</v>
      </c>
      <c r="V33" s="32" t="s">
        <v>213</v>
      </c>
    </row>
    <row r="34" spans="1:23" s="6" customFormat="1" ht="48" x14ac:dyDescent="0.2">
      <c r="A34" s="19"/>
      <c r="B34" s="20" t="s">
        <v>59</v>
      </c>
      <c r="C34" s="27"/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9"/>
      <c r="S34" s="30"/>
      <c r="T34" s="28"/>
      <c r="U34" s="19"/>
      <c r="V34" s="27"/>
    </row>
    <row r="35" spans="1:23" s="6" customFormat="1" ht="120" x14ac:dyDescent="0.2">
      <c r="A35" s="9">
        <v>19</v>
      </c>
      <c r="B35" s="24" t="s">
        <v>60</v>
      </c>
      <c r="C35" s="11">
        <v>11500000</v>
      </c>
      <c r="D35" s="11"/>
      <c r="E35" s="12"/>
      <c r="F35" s="12"/>
      <c r="G35" s="28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25">
        <f t="shared" ref="R35:R84" si="1">Q35*100/C35</f>
        <v>0</v>
      </c>
      <c r="S35" s="26">
        <f t="shared" ref="S35:S84" si="2">C35-Q35</f>
        <v>11500000</v>
      </c>
      <c r="T35" s="12"/>
      <c r="U35" s="13" t="s">
        <v>61</v>
      </c>
      <c r="V35" s="32" t="s">
        <v>27</v>
      </c>
      <c r="W35" s="6" t="s">
        <v>20</v>
      </c>
    </row>
    <row r="36" spans="1:23" s="6" customFormat="1" ht="72" x14ac:dyDescent="0.2">
      <c r="A36" s="9">
        <v>20</v>
      </c>
      <c r="B36" s="24" t="s">
        <v>62</v>
      </c>
      <c r="C36" s="11">
        <v>8290000</v>
      </c>
      <c r="D36" s="11"/>
      <c r="E36" s="12"/>
      <c r="F36" s="12"/>
      <c r="G36" s="28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25">
        <f t="shared" si="1"/>
        <v>0</v>
      </c>
      <c r="S36" s="26">
        <f t="shared" si="2"/>
        <v>8290000</v>
      </c>
      <c r="T36" s="12"/>
      <c r="U36" s="13" t="s">
        <v>61</v>
      </c>
      <c r="V36" s="32" t="s">
        <v>27</v>
      </c>
      <c r="W36" s="6" t="s">
        <v>20</v>
      </c>
    </row>
    <row r="37" spans="1:23" s="6" customFormat="1" ht="96" x14ac:dyDescent="0.2">
      <c r="A37" s="9">
        <v>21</v>
      </c>
      <c r="B37" s="24" t="s">
        <v>63</v>
      </c>
      <c r="C37" s="11">
        <v>2400000</v>
      </c>
      <c r="D37" s="11"/>
      <c r="E37" s="12"/>
      <c r="F37" s="12"/>
      <c r="G37" s="28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25">
        <f t="shared" si="1"/>
        <v>0</v>
      </c>
      <c r="S37" s="26">
        <f t="shared" si="2"/>
        <v>2400000</v>
      </c>
      <c r="T37" s="12"/>
      <c r="U37" s="13" t="s">
        <v>61</v>
      </c>
      <c r="V37" s="32" t="s">
        <v>27</v>
      </c>
      <c r="W37" s="6" t="s">
        <v>20</v>
      </c>
    </row>
    <row r="38" spans="1:23" s="6" customFormat="1" ht="96" x14ac:dyDescent="0.2">
      <c r="A38" s="9">
        <v>22</v>
      </c>
      <c r="B38" s="24" t="s">
        <v>64</v>
      </c>
      <c r="C38" s="11">
        <v>8886000</v>
      </c>
      <c r="D38" s="11"/>
      <c r="E38" s="12"/>
      <c r="F38" s="12"/>
      <c r="G38" s="2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25">
        <f t="shared" si="1"/>
        <v>0</v>
      </c>
      <c r="S38" s="26">
        <f t="shared" si="2"/>
        <v>8886000</v>
      </c>
      <c r="T38" s="12"/>
      <c r="U38" s="13" t="s">
        <v>65</v>
      </c>
      <c r="V38" s="32" t="s">
        <v>73</v>
      </c>
      <c r="W38" s="6" t="s">
        <v>20</v>
      </c>
    </row>
    <row r="39" spans="1:23" s="6" customFormat="1" ht="96" x14ac:dyDescent="0.2">
      <c r="A39" s="9">
        <v>23</v>
      </c>
      <c r="B39" s="24" t="s">
        <v>67</v>
      </c>
      <c r="C39" s="11">
        <v>5751000</v>
      </c>
      <c r="D39" s="11"/>
      <c r="E39" s="12"/>
      <c r="F39" s="12"/>
      <c r="G39" s="28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5">
        <f t="shared" si="1"/>
        <v>0</v>
      </c>
      <c r="S39" s="26">
        <f t="shared" si="2"/>
        <v>5751000</v>
      </c>
      <c r="T39" s="12"/>
      <c r="U39" s="13" t="s">
        <v>65</v>
      </c>
      <c r="V39" s="32" t="s">
        <v>70</v>
      </c>
      <c r="W39" s="6" t="s">
        <v>20</v>
      </c>
    </row>
    <row r="40" spans="1:23" s="6" customFormat="1" ht="96" x14ac:dyDescent="0.2">
      <c r="A40" s="9">
        <v>24</v>
      </c>
      <c r="B40" s="24" t="s">
        <v>69</v>
      </c>
      <c r="C40" s="11">
        <v>4091000</v>
      </c>
      <c r="D40" s="11"/>
      <c r="E40" s="51">
        <v>3250000</v>
      </c>
      <c r="F40" s="12" t="s">
        <v>214</v>
      </c>
      <c r="G40" s="28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25">
        <f t="shared" si="1"/>
        <v>0</v>
      </c>
      <c r="S40" s="26">
        <f t="shared" si="2"/>
        <v>4091000</v>
      </c>
      <c r="T40" s="12"/>
      <c r="U40" s="13" t="s">
        <v>65</v>
      </c>
      <c r="V40" s="32" t="s">
        <v>142</v>
      </c>
      <c r="W40" s="6" t="s">
        <v>20</v>
      </c>
    </row>
    <row r="41" spans="1:23" s="6" customFormat="1" ht="96" x14ac:dyDescent="0.2">
      <c r="A41" s="9">
        <v>25</v>
      </c>
      <c r="B41" s="24" t="s">
        <v>71</v>
      </c>
      <c r="C41" s="11">
        <v>3400000</v>
      </c>
      <c r="D41" s="11"/>
      <c r="E41" s="12"/>
      <c r="F41" s="12"/>
      <c r="G41" s="2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25">
        <f t="shared" si="1"/>
        <v>0</v>
      </c>
      <c r="S41" s="26">
        <f t="shared" si="2"/>
        <v>3400000</v>
      </c>
      <c r="T41" s="12"/>
      <c r="U41" s="13" t="s">
        <v>65</v>
      </c>
      <c r="V41" s="32" t="s">
        <v>70</v>
      </c>
      <c r="W41" s="6" t="s">
        <v>20</v>
      </c>
    </row>
    <row r="42" spans="1:23" s="6" customFormat="1" ht="72" x14ac:dyDescent="0.2">
      <c r="A42" s="9">
        <v>26</v>
      </c>
      <c r="B42" s="24" t="s">
        <v>72</v>
      </c>
      <c r="C42" s="11">
        <v>8400000</v>
      </c>
      <c r="D42" s="11"/>
      <c r="E42" s="12"/>
      <c r="F42" s="12"/>
      <c r="G42" s="28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25">
        <f t="shared" si="1"/>
        <v>0</v>
      </c>
      <c r="S42" s="26">
        <f t="shared" si="2"/>
        <v>8400000</v>
      </c>
      <c r="T42" s="12"/>
      <c r="U42" s="13" t="s">
        <v>31</v>
      </c>
      <c r="V42" s="32" t="s">
        <v>70</v>
      </c>
      <c r="W42" s="6" t="s">
        <v>20</v>
      </c>
    </row>
    <row r="43" spans="1:23" s="6" customFormat="1" ht="72" x14ac:dyDescent="0.2">
      <c r="A43" s="9">
        <v>27</v>
      </c>
      <c r="B43" s="24" t="s">
        <v>74</v>
      </c>
      <c r="C43" s="11">
        <v>5980000</v>
      </c>
      <c r="D43" s="11"/>
      <c r="E43" s="12"/>
      <c r="F43" s="12"/>
      <c r="G43" s="28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25">
        <f t="shared" si="1"/>
        <v>0</v>
      </c>
      <c r="S43" s="26">
        <f t="shared" si="2"/>
        <v>5980000</v>
      </c>
      <c r="T43" s="12"/>
      <c r="U43" s="13" t="s">
        <v>31</v>
      </c>
      <c r="V43" s="32" t="s">
        <v>70</v>
      </c>
      <c r="W43" s="6" t="s">
        <v>20</v>
      </c>
    </row>
    <row r="44" spans="1:23" s="6" customFormat="1" ht="72" x14ac:dyDescent="0.2">
      <c r="A44" s="9">
        <v>28</v>
      </c>
      <c r="B44" s="24" t="s">
        <v>75</v>
      </c>
      <c r="C44" s="11">
        <v>5000000</v>
      </c>
      <c r="D44" s="11"/>
      <c r="E44" s="12"/>
      <c r="F44" s="12"/>
      <c r="G44" s="28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25">
        <f t="shared" si="1"/>
        <v>0</v>
      </c>
      <c r="S44" s="26">
        <f t="shared" si="2"/>
        <v>5000000</v>
      </c>
      <c r="T44" s="12"/>
      <c r="U44" s="13" t="s">
        <v>31</v>
      </c>
      <c r="V44" s="32" t="s">
        <v>70</v>
      </c>
      <c r="W44" s="6" t="s">
        <v>20</v>
      </c>
    </row>
    <row r="45" spans="1:23" s="6" customFormat="1" ht="72" x14ac:dyDescent="0.2">
      <c r="A45" s="9">
        <v>29</v>
      </c>
      <c r="B45" s="24" t="s">
        <v>76</v>
      </c>
      <c r="C45" s="11">
        <v>1999800</v>
      </c>
      <c r="D45" s="11"/>
      <c r="E45" s="12"/>
      <c r="F45" s="12"/>
      <c r="G45" s="28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25">
        <f t="shared" si="1"/>
        <v>0</v>
      </c>
      <c r="S45" s="26">
        <f t="shared" si="2"/>
        <v>1999800</v>
      </c>
      <c r="T45" s="12"/>
      <c r="U45" s="13" t="s">
        <v>31</v>
      </c>
      <c r="V45" s="32" t="s">
        <v>70</v>
      </c>
      <c r="W45" s="6" t="s">
        <v>20</v>
      </c>
    </row>
    <row r="46" spans="1:23" s="6" customFormat="1" ht="72" x14ac:dyDescent="0.2">
      <c r="A46" s="9">
        <v>30</v>
      </c>
      <c r="B46" s="24" t="s">
        <v>77</v>
      </c>
      <c r="C46" s="11">
        <v>1984800</v>
      </c>
      <c r="D46" s="11"/>
      <c r="E46" s="12"/>
      <c r="F46" s="12"/>
      <c r="G46" s="28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25">
        <f t="shared" si="1"/>
        <v>0</v>
      </c>
      <c r="S46" s="26">
        <f t="shared" si="2"/>
        <v>1984800</v>
      </c>
      <c r="T46" s="12"/>
      <c r="U46" s="13" t="s">
        <v>31</v>
      </c>
      <c r="V46" s="32" t="s">
        <v>70</v>
      </c>
      <c r="W46" s="6" t="s">
        <v>20</v>
      </c>
    </row>
    <row r="47" spans="1:23" s="6" customFormat="1" ht="72" x14ac:dyDescent="0.2">
      <c r="A47" s="9">
        <v>31</v>
      </c>
      <c r="B47" s="24" t="s">
        <v>78</v>
      </c>
      <c r="C47" s="11">
        <v>1992000</v>
      </c>
      <c r="D47" s="11"/>
      <c r="E47" s="12"/>
      <c r="F47" s="12"/>
      <c r="G47" s="28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25">
        <f t="shared" si="1"/>
        <v>0</v>
      </c>
      <c r="S47" s="26">
        <f t="shared" si="2"/>
        <v>1992000</v>
      </c>
      <c r="T47" s="12"/>
      <c r="U47" s="13" t="s">
        <v>79</v>
      </c>
      <c r="V47" s="32" t="s">
        <v>27</v>
      </c>
      <c r="W47" s="6" t="s">
        <v>20</v>
      </c>
    </row>
    <row r="48" spans="1:23" s="6" customFormat="1" ht="72" x14ac:dyDescent="0.2">
      <c r="A48" s="9">
        <v>32</v>
      </c>
      <c r="B48" s="24" t="s">
        <v>80</v>
      </c>
      <c r="C48" s="11">
        <v>1965000</v>
      </c>
      <c r="D48" s="11"/>
      <c r="E48" s="12"/>
      <c r="F48" s="12"/>
      <c r="G48" s="28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25">
        <f t="shared" si="1"/>
        <v>0</v>
      </c>
      <c r="S48" s="26">
        <f t="shared" si="2"/>
        <v>1965000</v>
      </c>
      <c r="T48" s="12"/>
      <c r="U48" s="13" t="s">
        <v>79</v>
      </c>
      <c r="V48" s="32" t="s">
        <v>27</v>
      </c>
      <c r="W48" s="6" t="s">
        <v>20</v>
      </c>
    </row>
    <row r="49" spans="1:23" s="6" customFormat="1" ht="72" x14ac:dyDescent="0.2">
      <c r="A49" s="9">
        <v>33</v>
      </c>
      <c r="B49" s="24" t="s">
        <v>81</v>
      </c>
      <c r="C49" s="11">
        <v>1262000</v>
      </c>
      <c r="D49" s="11"/>
      <c r="E49" s="12"/>
      <c r="F49" s="12"/>
      <c r="G49" s="2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25">
        <f t="shared" si="1"/>
        <v>0</v>
      </c>
      <c r="S49" s="26">
        <f t="shared" si="2"/>
        <v>1262000</v>
      </c>
      <c r="T49" s="12"/>
      <c r="U49" s="13" t="s">
        <v>79</v>
      </c>
      <c r="V49" s="32" t="s">
        <v>27</v>
      </c>
      <c r="W49" s="6" t="s">
        <v>20</v>
      </c>
    </row>
    <row r="50" spans="1:23" s="6" customFormat="1" ht="72" x14ac:dyDescent="0.2">
      <c r="A50" s="9">
        <v>34</v>
      </c>
      <c r="B50" s="24" t="s">
        <v>82</v>
      </c>
      <c r="C50" s="11">
        <v>14186000</v>
      </c>
      <c r="D50" s="11"/>
      <c r="E50" s="31">
        <v>13960000</v>
      </c>
      <c r="F50" s="12" t="s">
        <v>180</v>
      </c>
      <c r="G50" s="28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25">
        <f t="shared" si="1"/>
        <v>0</v>
      </c>
      <c r="S50" s="26">
        <f t="shared" si="2"/>
        <v>14186000</v>
      </c>
      <c r="T50" s="39">
        <f>C50-E50</f>
        <v>226000</v>
      </c>
      <c r="U50" s="13" t="s">
        <v>83</v>
      </c>
      <c r="V50" s="32" t="s">
        <v>142</v>
      </c>
      <c r="W50" s="6" t="s">
        <v>20</v>
      </c>
    </row>
    <row r="51" spans="1:23" s="6" customFormat="1" ht="72" x14ac:dyDescent="0.2">
      <c r="A51" s="9">
        <v>35</v>
      </c>
      <c r="B51" s="24" t="s">
        <v>84</v>
      </c>
      <c r="C51" s="11">
        <v>6964000</v>
      </c>
      <c r="D51" s="11"/>
      <c r="E51" s="31">
        <v>6630000</v>
      </c>
      <c r="F51" s="12" t="s">
        <v>181</v>
      </c>
      <c r="G51" s="28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25">
        <f t="shared" si="1"/>
        <v>0</v>
      </c>
      <c r="S51" s="26">
        <f t="shared" si="2"/>
        <v>6964000</v>
      </c>
      <c r="T51" s="39">
        <f>C51-E51</f>
        <v>334000</v>
      </c>
      <c r="U51" s="13" t="s">
        <v>83</v>
      </c>
      <c r="V51" s="32" t="s">
        <v>142</v>
      </c>
      <c r="W51" s="6" t="s">
        <v>20</v>
      </c>
    </row>
    <row r="52" spans="1:23" s="6" customFormat="1" ht="72" x14ac:dyDescent="0.2">
      <c r="A52" s="9">
        <v>36</v>
      </c>
      <c r="B52" s="24" t="s">
        <v>85</v>
      </c>
      <c r="C52" s="11">
        <v>4504000</v>
      </c>
      <c r="D52" s="11"/>
      <c r="E52" s="12"/>
      <c r="F52" s="12"/>
      <c r="G52" s="28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25">
        <f t="shared" si="1"/>
        <v>0</v>
      </c>
      <c r="S52" s="26">
        <f t="shared" si="2"/>
        <v>4504000</v>
      </c>
      <c r="T52" s="12"/>
      <c r="U52" s="13" t="s">
        <v>83</v>
      </c>
      <c r="V52" s="32" t="s">
        <v>27</v>
      </c>
      <c r="W52" s="6" t="s">
        <v>20</v>
      </c>
    </row>
    <row r="53" spans="1:23" s="6" customFormat="1" ht="96" x14ac:dyDescent="0.2">
      <c r="A53" s="9">
        <v>37</v>
      </c>
      <c r="B53" s="24" t="s">
        <v>86</v>
      </c>
      <c r="C53" s="11">
        <v>8749000</v>
      </c>
      <c r="D53" s="11"/>
      <c r="E53" s="12"/>
      <c r="F53" s="12"/>
      <c r="G53" s="33"/>
      <c r="H53" s="51"/>
      <c r="I53" s="51"/>
      <c r="J53" s="51"/>
      <c r="K53" s="51"/>
      <c r="L53" s="51"/>
      <c r="M53" s="51"/>
      <c r="N53" s="51"/>
      <c r="O53" s="51"/>
      <c r="P53" s="51"/>
      <c r="Q53" s="12"/>
      <c r="R53" s="25">
        <f t="shared" si="1"/>
        <v>0</v>
      </c>
      <c r="S53" s="26">
        <f t="shared" si="2"/>
        <v>8749000</v>
      </c>
      <c r="T53" s="12"/>
      <c r="U53" s="13" t="s">
        <v>24</v>
      </c>
      <c r="V53" s="32" t="s">
        <v>70</v>
      </c>
      <c r="W53" s="6" t="s">
        <v>20</v>
      </c>
    </row>
    <row r="54" spans="1:23" s="6" customFormat="1" ht="72" x14ac:dyDescent="0.2">
      <c r="A54" s="9">
        <v>38</v>
      </c>
      <c r="B54" s="24" t="s">
        <v>87</v>
      </c>
      <c r="C54" s="11">
        <v>3080000</v>
      </c>
      <c r="D54" s="11"/>
      <c r="E54" s="31">
        <v>2598000</v>
      </c>
      <c r="F54" s="12" t="s">
        <v>183</v>
      </c>
      <c r="G54" s="33"/>
      <c r="H54" s="51"/>
      <c r="I54" s="51"/>
      <c r="J54" s="51"/>
      <c r="K54" s="51">
        <v>2598000</v>
      </c>
      <c r="L54" s="51"/>
      <c r="M54" s="51"/>
      <c r="N54" s="51"/>
      <c r="O54" s="51"/>
      <c r="P54" s="51"/>
      <c r="Q54" s="12"/>
      <c r="R54" s="25">
        <f t="shared" si="1"/>
        <v>0</v>
      </c>
      <c r="S54" s="26">
        <f t="shared" si="2"/>
        <v>3080000</v>
      </c>
      <c r="T54" s="12"/>
      <c r="U54" s="13" t="s">
        <v>24</v>
      </c>
      <c r="V54" s="32" t="s">
        <v>70</v>
      </c>
      <c r="W54" s="6" t="s">
        <v>20</v>
      </c>
    </row>
    <row r="55" spans="1:23" s="6" customFormat="1" ht="72" x14ac:dyDescent="0.2">
      <c r="A55" s="9">
        <v>39</v>
      </c>
      <c r="B55" s="24" t="s">
        <v>88</v>
      </c>
      <c r="C55" s="11">
        <v>1827000</v>
      </c>
      <c r="D55" s="11"/>
      <c r="E55" s="31">
        <v>1820000</v>
      </c>
      <c r="F55" s="12" t="s">
        <v>184</v>
      </c>
      <c r="G55" s="33"/>
      <c r="H55" s="51"/>
      <c r="I55" s="51">
        <v>1820000</v>
      </c>
      <c r="J55" s="51"/>
      <c r="K55" s="51"/>
      <c r="L55" s="51"/>
      <c r="M55" s="51"/>
      <c r="N55" s="51"/>
      <c r="O55" s="51"/>
      <c r="P55" s="51"/>
      <c r="Q55" s="12"/>
      <c r="R55" s="25">
        <f t="shared" si="1"/>
        <v>0</v>
      </c>
      <c r="S55" s="26">
        <f t="shared" si="2"/>
        <v>1827000</v>
      </c>
      <c r="T55" s="39">
        <f t="shared" ref="T55:T60" si="3">C55-E55</f>
        <v>7000</v>
      </c>
      <c r="U55" s="13" t="s">
        <v>89</v>
      </c>
      <c r="V55" s="32" t="s">
        <v>142</v>
      </c>
      <c r="W55" s="6" t="s">
        <v>20</v>
      </c>
    </row>
    <row r="56" spans="1:23" s="6" customFormat="1" ht="96" x14ac:dyDescent="0.2">
      <c r="A56" s="9">
        <v>40</v>
      </c>
      <c r="B56" s="24" t="s">
        <v>91</v>
      </c>
      <c r="C56" s="11">
        <v>1674000</v>
      </c>
      <c r="D56" s="11"/>
      <c r="E56" s="31">
        <v>1669000</v>
      </c>
      <c r="F56" s="12" t="s">
        <v>185</v>
      </c>
      <c r="G56" s="33"/>
      <c r="H56" s="51"/>
      <c r="I56" s="51"/>
      <c r="J56" s="51">
        <f>E56</f>
        <v>1669000</v>
      </c>
      <c r="K56" s="51"/>
      <c r="L56" s="51"/>
      <c r="M56" s="51"/>
      <c r="N56" s="51"/>
      <c r="O56" s="51"/>
      <c r="P56" s="51"/>
      <c r="Q56" s="12"/>
      <c r="R56" s="25">
        <f t="shared" si="1"/>
        <v>0</v>
      </c>
      <c r="S56" s="26">
        <f t="shared" si="2"/>
        <v>1674000</v>
      </c>
      <c r="T56" s="39">
        <f t="shared" si="3"/>
        <v>5000</v>
      </c>
      <c r="U56" s="13" t="s">
        <v>89</v>
      </c>
      <c r="V56" s="32" t="s">
        <v>142</v>
      </c>
      <c r="W56" s="6" t="s">
        <v>20</v>
      </c>
    </row>
    <row r="57" spans="1:23" s="6" customFormat="1" ht="72" x14ac:dyDescent="0.2">
      <c r="A57" s="9">
        <v>41</v>
      </c>
      <c r="B57" s="24" t="s">
        <v>92</v>
      </c>
      <c r="C57" s="11">
        <v>14223000</v>
      </c>
      <c r="D57" s="11"/>
      <c r="E57" s="31"/>
      <c r="F57" s="12"/>
      <c r="G57" s="33"/>
      <c r="H57" s="51"/>
      <c r="I57" s="51"/>
      <c r="J57" s="51">
        <f>E57</f>
        <v>0</v>
      </c>
      <c r="K57" s="51"/>
      <c r="L57" s="51"/>
      <c r="M57" s="51"/>
      <c r="N57" s="51"/>
      <c r="O57" s="51"/>
      <c r="P57" s="51"/>
      <c r="Q57" s="12"/>
      <c r="R57" s="25">
        <f t="shared" si="1"/>
        <v>0</v>
      </c>
      <c r="S57" s="26">
        <f t="shared" si="2"/>
        <v>14223000</v>
      </c>
      <c r="T57" s="39">
        <f t="shared" si="3"/>
        <v>14223000</v>
      </c>
      <c r="U57" s="13" t="s">
        <v>89</v>
      </c>
      <c r="V57" s="32" t="s">
        <v>27</v>
      </c>
      <c r="W57" s="6" t="s">
        <v>20</v>
      </c>
    </row>
    <row r="58" spans="1:23" s="6" customFormat="1" ht="96" x14ac:dyDescent="0.2">
      <c r="A58" s="9">
        <v>42</v>
      </c>
      <c r="B58" s="24" t="s">
        <v>93</v>
      </c>
      <c r="C58" s="11">
        <v>2681000</v>
      </c>
      <c r="D58" s="11"/>
      <c r="E58" s="31">
        <v>2476000</v>
      </c>
      <c r="F58" s="12" t="s">
        <v>187</v>
      </c>
      <c r="G58" s="33"/>
      <c r="H58" s="51"/>
      <c r="I58" s="51">
        <f>E58</f>
        <v>2476000</v>
      </c>
      <c r="J58" s="51"/>
      <c r="K58" s="51"/>
      <c r="L58" s="51"/>
      <c r="M58" s="51"/>
      <c r="N58" s="51"/>
      <c r="O58" s="51"/>
      <c r="P58" s="51"/>
      <c r="Q58" s="12"/>
      <c r="R58" s="25">
        <f t="shared" si="1"/>
        <v>0</v>
      </c>
      <c r="S58" s="26">
        <f t="shared" si="2"/>
        <v>2681000</v>
      </c>
      <c r="T58" s="39">
        <f t="shared" si="3"/>
        <v>205000</v>
      </c>
      <c r="U58" s="13" t="s">
        <v>89</v>
      </c>
      <c r="V58" s="32" t="s">
        <v>142</v>
      </c>
      <c r="W58" s="6" t="s">
        <v>20</v>
      </c>
    </row>
    <row r="59" spans="1:23" s="6" customFormat="1" ht="72" x14ac:dyDescent="0.2">
      <c r="A59" s="9">
        <v>43</v>
      </c>
      <c r="B59" s="24" t="s">
        <v>94</v>
      </c>
      <c r="C59" s="11">
        <v>1635000</v>
      </c>
      <c r="D59" s="11"/>
      <c r="E59" s="31">
        <v>1330000</v>
      </c>
      <c r="F59" s="12" t="s">
        <v>188</v>
      </c>
      <c r="G59" s="33"/>
      <c r="H59" s="51"/>
      <c r="I59" s="51">
        <f>E59</f>
        <v>1330000</v>
      </c>
      <c r="J59" s="51"/>
      <c r="K59" s="51"/>
      <c r="L59" s="51"/>
      <c r="M59" s="51"/>
      <c r="N59" s="51"/>
      <c r="O59" s="51"/>
      <c r="P59" s="51"/>
      <c r="Q59" s="12"/>
      <c r="R59" s="25">
        <f t="shared" si="1"/>
        <v>0</v>
      </c>
      <c r="S59" s="26">
        <f t="shared" si="2"/>
        <v>1635000</v>
      </c>
      <c r="T59" s="39">
        <f t="shared" si="3"/>
        <v>305000</v>
      </c>
      <c r="U59" s="13" t="s">
        <v>89</v>
      </c>
      <c r="V59" s="32" t="s">
        <v>142</v>
      </c>
      <c r="W59" s="6" t="s">
        <v>20</v>
      </c>
    </row>
    <row r="60" spans="1:23" s="6" customFormat="1" ht="120" x14ac:dyDescent="0.2">
      <c r="A60" s="9">
        <v>44</v>
      </c>
      <c r="B60" s="24" t="s">
        <v>95</v>
      </c>
      <c r="C60" s="11">
        <v>1310000</v>
      </c>
      <c r="D60" s="11"/>
      <c r="E60" s="31">
        <v>1310000</v>
      </c>
      <c r="F60" s="12" t="s">
        <v>189</v>
      </c>
      <c r="G60" s="33"/>
      <c r="H60" s="51"/>
      <c r="I60" s="51">
        <f>E60</f>
        <v>1310000</v>
      </c>
      <c r="J60" s="51"/>
      <c r="K60" s="51"/>
      <c r="L60" s="51"/>
      <c r="M60" s="51"/>
      <c r="N60" s="51"/>
      <c r="O60" s="51"/>
      <c r="P60" s="51"/>
      <c r="Q60" s="12"/>
      <c r="R60" s="25">
        <f t="shared" si="1"/>
        <v>0</v>
      </c>
      <c r="S60" s="26">
        <f t="shared" si="2"/>
        <v>1310000</v>
      </c>
      <c r="T60" s="39">
        <f t="shared" si="3"/>
        <v>0</v>
      </c>
      <c r="U60" s="13" t="s">
        <v>89</v>
      </c>
      <c r="V60" s="32" t="s">
        <v>142</v>
      </c>
      <c r="W60" s="6" t="s">
        <v>20</v>
      </c>
    </row>
    <row r="61" spans="1:23" s="6" customFormat="1" ht="96" x14ac:dyDescent="0.2">
      <c r="A61" s="9">
        <v>45</v>
      </c>
      <c r="B61" s="24" t="s">
        <v>96</v>
      </c>
      <c r="C61" s="11">
        <v>4549000</v>
      </c>
      <c r="D61" s="11"/>
      <c r="E61" s="12"/>
      <c r="F61" s="12"/>
      <c r="G61" s="28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25">
        <f t="shared" si="1"/>
        <v>0</v>
      </c>
      <c r="S61" s="26">
        <f t="shared" si="2"/>
        <v>4549000</v>
      </c>
      <c r="T61" s="12"/>
      <c r="U61" s="13" t="s">
        <v>29</v>
      </c>
      <c r="V61" s="32" t="s">
        <v>27</v>
      </c>
      <c r="W61" s="6" t="s">
        <v>20</v>
      </c>
    </row>
    <row r="62" spans="1:23" s="6" customFormat="1" ht="96" x14ac:dyDescent="0.2">
      <c r="A62" s="9">
        <v>46</v>
      </c>
      <c r="B62" s="24" t="s">
        <v>97</v>
      </c>
      <c r="C62" s="11">
        <v>2160000</v>
      </c>
      <c r="D62" s="11"/>
      <c r="E62" s="12"/>
      <c r="F62" s="12"/>
      <c r="G62" s="28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25">
        <f t="shared" si="1"/>
        <v>0</v>
      </c>
      <c r="S62" s="26">
        <f t="shared" si="2"/>
        <v>2160000</v>
      </c>
      <c r="T62" s="12"/>
      <c r="U62" s="13" t="s">
        <v>29</v>
      </c>
      <c r="V62" s="32" t="s">
        <v>73</v>
      </c>
      <c r="W62" s="6" t="s">
        <v>20</v>
      </c>
    </row>
    <row r="63" spans="1:23" s="6" customFormat="1" ht="96" x14ac:dyDescent="0.2">
      <c r="A63" s="9">
        <v>47</v>
      </c>
      <c r="B63" s="24" t="s">
        <v>98</v>
      </c>
      <c r="C63" s="11">
        <v>2167000</v>
      </c>
      <c r="D63" s="11"/>
      <c r="E63" s="12"/>
      <c r="F63" s="12"/>
      <c r="G63" s="2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5">
        <f t="shared" si="1"/>
        <v>0</v>
      </c>
      <c r="S63" s="26">
        <f t="shared" si="2"/>
        <v>2167000</v>
      </c>
      <c r="T63" s="12"/>
      <c r="U63" s="13" t="s">
        <v>29</v>
      </c>
      <c r="V63" s="32" t="s">
        <v>27</v>
      </c>
      <c r="W63" s="6" t="s">
        <v>20</v>
      </c>
    </row>
    <row r="64" spans="1:23" s="6" customFormat="1" ht="96" x14ac:dyDescent="0.2">
      <c r="A64" s="9">
        <v>48</v>
      </c>
      <c r="B64" s="24" t="s">
        <v>99</v>
      </c>
      <c r="C64" s="11">
        <v>1442000</v>
      </c>
      <c r="D64" s="11"/>
      <c r="E64" s="12"/>
      <c r="F64" s="12"/>
      <c r="G64" s="28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25">
        <f t="shared" si="1"/>
        <v>0</v>
      </c>
      <c r="S64" s="26">
        <f t="shared" si="2"/>
        <v>1442000</v>
      </c>
      <c r="T64" s="12"/>
      <c r="U64" s="13" t="s">
        <v>29</v>
      </c>
      <c r="V64" s="32" t="s">
        <v>70</v>
      </c>
      <c r="W64" s="6" t="s">
        <v>20</v>
      </c>
    </row>
    <row r="65" spans="1:23" s="6" customFormat="1" ht="72" x14ac:dyDescent="0.2">
      <c r="A65" s="9">
        <v>49</v>
      </c>
      <c r="B65" s="24" t="s">
        <v>100</v>
      </c>
      <c r="C65" s="11">
        <v>7012000</v>
      </c>
      <c r="D65" s="11"/>
      <c r="E65" s="12"/>
      <c r="F65" s="12"/>
      <c r="G65" s="28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25">
        <f t="shared" si="1"/>
        <v>0</v>
      </c>
      <c r="S65" s="26">
        <f t="shared" si="2"/>
        <v>7012000</v>
      </c>
      <c r="T65" s="12"/>
      <c r="U65" s="13" t="s">
        <v>29</v>
      </c>
      <c r="V65" s="32" t="s">
        <v>27</v>
      </c>
      <c r="W65" s="6" t="s">
        <v>20</v>
      </c>
    </row>
    <row r="66" spans="1:23" s="6" customFormat="1" ht="72" x14ac:dyDescent="0.2">
      <c r="A66" s="9">
        <v>50</v>
      </c>
      <c r="B66" s="24" t="s">
        <v>101</v>
      </c>
      <c r="C66" s="11">
        <v>1612000</v>
      </c>
      <c r="D66" s="11"/>
      <c r="E66" s="12"/>
      <c r="F66" s="12"/>
      <c r="G66" s="28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25">
        <f t="shared" si="1"/>
        <v>0</v>
      </c>
      <c r="S66" s="26">
        <f t="shared" si="2"/>
        <v>1612000</v>
      </c>
      <c r="T66" s="12"/>
      <c r="U66" s="13" t="s">
        <v>29</v>
      </c>
      <c r="V66" s="32" t="s">
        <v>27</v>
      </c>
      <c r="W66" s="6" t="s">
        <v>20</v>
      </c>
    </row>
    <row r="67" spans="1:23" s="6" customFormat="1" ht="72" x14ac:dyDescent="0.2">
      <c r="A67" s="9">
        <v>51</v>
      </c>
      <c r="B67" s="24" t="s">
        <v>102</v>
      </c>
      <c r="C67" s="11">
        <v>13000000</v>
      </c>
      <c r="D67" s="11"/>
      <c r="E67" s="12"/>
      <c r="F67" s="12"/>
      <c r="G67" s="28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25">
        <f t="shared" si="1"/>
        <v>0</v>
      </c>
      <c r="S67" s="26">
        <f t="shared" si="2"/>
        <v>13000000</v>
      </c>
      <c r="T67" s="12"/>
      <c r="U67" s="13" t="s">
        <v>103</v>
      </c>
      <c r="V67" s="32" t="s">
        <v>70</v>
      </c>
      <c r="W67" s="6" t="s">
        <v>20</v>
      </c>
    </row>
    <row r="68" spans="1:23" s="6" customFormat="1" ht="96" x14ac:dyDescent="0.2">
      <c r="A68" s="9">
        <v>52</v>
      </c>
      <c r="B68" s="24" t="s">
        <v>104</v>
      </c>
      <c r="C68" s="11">
        <v>7148000</v>
      </c>
      <c r="D68" s="11"/>
      <c r="E68" s="12"/>
      <c r="F68" s="12"/>
      <c r="G68" s="28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25">
        <f t="shared" si="1"/>
        <v>0</v>
      </c>
      <c r="S68" s="26">
        <f t="shared" si="2"/>
        <v>7148000</v>
      </c>
      <c r="T68" s="12"/>
      <c r="U68" s="13" t="s">
        <v>103</v>
      </c>
      <c r="V68" s="32" t="s">
        <v>70</v>
      </c>
      <c r="W68" s="6" t="s">
        <v>20</v>
      </c>
    </row>
    <row r="69" spans="1:23" s="6" customFormat="1" ht="96" x14ac:dyDescent="0.2">
      <c r="A69" s="9">
        <v>53</v>
      </c>
      <c r="B69" s="24" t="s">
        <v>105</v>
      </c>
      <c r="C69" s="11">
        <v>7210000</v>
      </c>
      <c r="D69" s="11"/>
      <c r="E69" s="12"/>
      <c r="F69" s="12"/>
      <c r="G69" s="33"/>
      <c r="H69" s="51"/>
      <c r="I69" s="51"/>
      <c r="J69" s="51"/>
      <c r="K69" s="51"/>
      <c r="L69" s="51"/>
      <c r="M69" s="51"/>
      <c r="N69" s="51"/>
      <c r="O69" s="51"/>
      <c r="P69" s="51"/>
      <c r="Q69" s="12"/>
      <c r="R69" s="25">
        <f t="shared" si="1"/>
        <v>0</v>
      </c>
      <c r="S69" s="26">
        <f t="shared" si="2"/>
        <v>7210000</v>
      </c>
      <c r="T69" s="12"/>
      <c r="U69" s="13" t="s">
        <v>24</v>
      </c>
      <c r="V69" s="32" t="s">
        <v>70</v>
      </c>
      <c r="W69" s="6" t="s">
        <v>20</v>
      </c>
    </row>
    <row r="70" spans="1:23" s="6" customFormat="1" ht="48" x14ac:dyDescent="0.2">
      <c r="A70" s="9">
        <v>54</v>
      </c>
      <c r="B70" s="24" t="s">
        <v>106</v>
      </c>
      <c r="C70" s="11">
        <v>1530000</v>
      </c>
      <c r="D70" s="11"/>
      <c r="E70" s="12"/>
      <c r="F70" s="12"/>
      <c r="G70" s="28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25">
        <f t="shared" si="1"/>
        <v>0</v>
      </c>
      <c r="S70" s="26">
        <f t="shared" si="2"/>
        <v>1530000</v>
      </c>
      <c r="T70" s="12"/>
      <c r="U70" s="13" t="s">
        <v>29</v>
      </c>
      <c r="V70" s="32" t="s">
        <v>27</v>
      </c>
      <c r="W70" s="6" t="s">
        <v>20</v>
      </c>
    </row>
    <row r="71" spans="1:23" s="6" customFormat="1" ht="72" x14ac:dyDescent="0.2">
      <c r="A71" s="9">
        <v>55</v>
      </c>
      <c r="B71" s="24" t="s">
        <v>107</v>
      </c>
      <c r="C71" s="11">
        <v>5556000</v>
      </c>
      <c r="D71" s="11"/>
      <c r="E71" s="12"/>
      <c r="F71" s="12"/>
      <c r="G71" s="28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25">
        <f t="shared" si="1"/>
        <v>0</v>
      </c>
      <c r="S71" s="26">
        <f t="shared" si="2"/>
        <v>5556000</v>
      </c>
      <c r="T71" s="12"/>
      <c r="U71" s="13" t="s">
        <v>29</v>
      </c>
      <c r="V71" s="32" t="s">
        <v>27</v>
      </c>
      <c r="W71" s="6" t="s">
        <v>20</v>
      </c>
    </row>
    <row r="72" spans="1:23" s="6" customFormat="1" ht="96" x14ac:dyDescent="0.2">
      <c r="A72" s="9">
        <v>56</v>
      </c>
      <c r="B72" s="24" t="s">
        <v>108</v>
      </c>
      <c r="C72" s="11">
        <v>1859000</v>
      </c>
      <c r="D72" s="11"/>
      <c r="E72" s="12"/>
      <c r="F72" s="12"/>
      <c r="G72" s="28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25">
        <f t="shared" si="1"/>
        <v>0</v>
      </c>
      <c r="S72" s="26">
        <f t="shared" si="2"/>
        <v>1859000</v>
      </c>
      <c r="T72" s="12"/>
      <c r="U72" s="13" t="s">
        <v>29</v>
      </c>
      <c r="V72" s="32" t="s">
        <v>70</v>
      </c>
      <c r="W72" s="6" t="s">
        <v>20</v>
      </c>
    </row>
    <row r="73" spans="1:23" s="6" customFormat="1" ht="72" x14ac:dyDescent="0.2">
      <c r="A73" s="9">
        <v>57</v>
      </c>
      <c r="B73" s="24" t="s">
        <v>109</v>
      </c>
      <c r="C73" s="11">
        <v>5121000</v>
      </c>
      <c r="D73" s="11"/>
      <c r="E73" s="31">
        <v>4080000</v>
      </c>
      <c r="F73" s="12" t="s">
        <v>200</v>
      </c>
      <c r="G73" s="28"/>
      <c r="H73" s="31">
        <v>1224000</v>
      </c>
      <c r="I73" s="12"/>
      <c r="J73" s="31">
        <v>1224000</v>
      </c>
      <c r="K73" s="31">
        <v>1632000</v>
      </c>
      <c r="L73" s="12"/>
      <c r="M73" s="12"/>
      <c r="N73" s="12"/>
      <c r="O73" s="12"/>
      <c r="P73" s="12"/>
      <c r="Q73" s="12"/>
      <c r="R73" s="25">
        <f t="shared" si="1"/>
        <v>0</v>
      </c>
      <c r="S73" s="26">
        <f t="shared" si="2"/>
        <v>5121000</v>
      </c>
      <c r="T73" s="12"/>
      <c r="U73" s="13" t="s">
        <v>31</v>
      </c>
      <c r="V73" s="32" t="s">
        <v>142</v>
      </c>
      <c r="W73" s="6" t="s">
        <v>20</v>
      </c>
    </row>
    <row r="74" spans="1:23" s="6" customFormat="1" ht="72" x14ac:dyDescent="0.2">
      <c r="A74" s="9">
        <v>58</v>
      </c>
      <c r="B74" s="24" t="s">
        <v>110</v>
      </c>
      <c r="C74" s="11">
        <v>7077000</v>
      </c>
      <c r="D74" s="11"/>
      <c r="E74" s="12"/>
      <c r="F74" s="12"/>
      <c r="G74" s="28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25">
        <f t="shared" si="1"/>
        <v>0</v>
      </c>
      <c r="S74" s="26">
        <f t="shared" si="2"/>
        <v>7077000</v>
      </c>
      <c r="T74" s="12"/>
      <c r="U74" s="13" t="s">
        <v>46</v>
      </c>
      <c r="V74" s="32" t="s">
        <v>73</v>
      </c>
      <c r="W74" s="6" t="s">
        <v>20</v>
      </c>
    </row>
    <row r="75" spans="1:23" s="6" customFormat="1" ht="74.25" customHeight="1" x14ac:dyDescent="0.2">
      <c r="A75" s="9">
        <v>59</v>
      </c>
      <c r="B75" s="24" t="s">
        <v>111</v>
      </c>
      <c r="C75" s="11">
        <v>6758000</v>
      </c>
      <c r="D75" s="11"/>
      <c r="E75" s="12"/>
      <c r="F75" s="12"/>
      <c r="G75" s="28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25">
        <f t="shared" si="1"/>
        <v>0</v>
      </c>
      <c r="S75" s="26">
        <f t="shared" si="2"/>
        <v>6758000</v>
      </c>
      <c r="T75" s="12"/>
      <c r="U75" s="13" t="s">
        <v>65</v>
      </c>
      <c r="V75" s="32" t="s">
        <v>73</v>
      </c>
      <c r="W75" s="6" t="s">
        <v>20</v>
      </c>
    </row>
    <row r="76" spans="1:23" s="6" customFormat="1" ht="72" x14ac:dyDescent="0.2">
      <c r="A76" s="9">
        <v>60</v>
      </c>
      <c r="B76" s="24" t="s">
        <v>112</v>
      </c>
      <c r="C76" s="11">
        <v>8608000</v>
      </c>
      <c r="D76" s="11"/>
      <c r="E76" s="12"/>
      <c r="F76" s="12"/>
      <c r="G76" s="33"/>
      <c r="H76" s="51"/>
      <c r="I76" s="51"/>
      <c r="J76" s="51"/>
      <c r="K76" s="51"/>
      <c r="L76" s="51"/>
      <c r="M76" s="51"/>
      <c r="N76" s="51"/>
      <c r="O76" s="51"/>
      <c r="P76" s="51"/>
      <c r="Q76" s="12"/>
      <c r="R76" s="25">
        <f t="shared" si="1"/>
        <v>0</v>
      </c>
      <c r="S76" s="26">
        <f t="shared" si="2"/>
        <v>8608000</v>
      </c>
      <c r="T76" s="12"/>
      <c r="U76" s="13" t="s">
        <v>24</v>
      </c>
      <c r="V76" s="32" t="s">
        <v>70</v>
      </c>
      <c r="W76" s="6" t="s">
        <v>20</v>
      </c>
    </row>
    <row r="77" spans="1:23" s="6" customFormat="1" ht="74.25" customHeight="1" x14ac:dyDescent="0.2">
      <c r="A77" s="9">
        <v>61</v>
      </c>
      <c r="B77" s="24" t="s">
        <v>113</v>
      </c>
      <c r="C77" s="11">
        <v>3466000</v>
      </c>
      <c r="D77" s="11"/>
      <c r="E77" s="31">
        <v>2550000</v>
      </c>
      <c r="F77" s="12" t="s">
        <v>203</v>
      </c>
      <c r="G77" s="28"/>
      <c r="H77" s="12"/>
      <c r="I77" s="39">
        <f>E77</f>
        <v>2550000</v>
      </c>
      <c r="J77" s="12"/>
      <c r="K77" s="12"/>
      <c r="L77" s="12"/>
      <c r="M77" s="12"/>
      <c r="N77" s="12"/>
      <c r="O77" s="12"/>
      <c r="P77" s="12"/>
      <c r="Q77" s="12"/>
      <c r="R77" s="25">
        <f t="shared" si="1"/>
        <v>0</v>
      </c>
      <c r="S77" s="26">
        <f t="shared" si="2"/>
        <v>3466000</v>
      </c>
      <c r="T77" s="12"/>
      <c r="U77" s="13" t="s">
        <v>31</v>
      </c>
      <c r="V77" s="32" t="s">
        <v>142</v>
      </c>
      <c r="W77" s="6" t="s">
        <v>20</v>
      </c>
    </row>
    <row r="78" spans="1:23" s="6" customFormat="1" ht="72" x14ac:dyDescent="0.2">
      <c r="A78" s="9">
        <v>62</v>
      </c>
      <c r="B78" s="24" t="s">
        <v>114</v>
      </c>
      <c r="C78" s="11">
        <v>7419000</v>
      </c>
      <c r="D78" s="11"/>
      <c r="E78" s="31">
        <v>7419000</v>
      </c>
      <c r="F78" s="12" t="s">
        <v>189</v>
      </c>
      <c r="G78" s="33"/>
      <c r="H78" s="51"/>
      <c r="I78" s="31">
        <f>E78</f>
        <v>7419000</v>
      </c>
      <c r="J78" s="51"/>
      <c r="K78" s="51"/>
      <c r="L78" s="51"/>
      <c r="M78" s="51"/>
      <c r="N78" s="51"/>
      <c r="O78" s="51"/>
      <c r="P78" s="51"/>
      <c r="Q78" s="12"/>
      <c r="R78" s="25">
        <f t="shared" si="1"/>
        <v>0</v>
      </c>
      <c r="S78" s="26">
        <f t="shared" si="2"/>
        <v>7419000</v>
      </c>
      <c r="T78" s="39">
        <f>C78-E78</f>
        <v>0</v>
      </c>
      <c r="U78" s="13" t="s">
        <v>89</v>
      </c>
      <c r="V78" s="32" t="s">
        <v>142</v>
      </c>
      <c r="W78" s="6" t="s">
        <v>20</v>
      </c>
    </row>
    <row r="79" spans="1:23" s="6" customFormat="1" ht="50.25" customHeight="1" x14ac:dyDescent="0.2">
      <c r="A79" s="9">
        <v>63</v>
      </c>
      <c r="B79" s="24" t="s">
        <v>115</v>
      </c>
      <c r="C79" s="11">
        <v>2110000</v>
      </c>
      <c r="D79" s="11"/>
      <c r="E79" s="12"/>
      <c r="F79" s="12"/>
      <c r="G79" s="28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25">
        <f t="shared" si="1"/>
        <v>0</v>
      </c>
      <c r="S79" s="26">
        <f t="shared" si="2"/>
        <v>2110000</v>
      </c>
      <c r="T79" s="12"/>
      <c r="U79" s="13" t="s">
        <v>29</v>
      </c>
      <c r="V79" s="32" t="s">
        <v>27</v>
      </c>
      <c r="W79" s="6" t="s">
        <v>20</v>
      </c>
    </row>
    <row r="80" spans="1:23" s="6" customFormat="1" ht="72" x14ac:dyDescent="0.2">
      <c r="A80" s="9">
        <v>64</v>
      </c>
      <c r="B80" s="24" t="s">
        <v>116</v>
      </c>
      <c r="C80" s="11">
        <v>7290000</v>
      </c>
      <c r="D80" s="11"/>
      <c r="E80" s="12"/>
      <c r="F80" s="12"/>
      <c r="G80" s="28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25">
        <f t="shared" si="1"/>
        <v>0</v>
      </c>
      <c r="S80" s="26">
        <f t="shared" si="2"/>
        <v>7290000</v>
      </c>
      <c r="T80" s="12"/>
      <c r="U80" s="13" t="s">
        <v>29</v>
      </c>
      <c r="V80" s="32" t="s">
        <v>27</v>
      </c>
      <c r="W80" s="6" t="s">
        <v>20</v>
      </c>
    </row>
    <row r="81" spans="1:23" s="6" customFormat="1" ht="72" x14ac:dyDescent="0.2">
      <c r="A81" s="9">
        <v>65</v>
      </c>
      <c r="B81" s="24" t="s">
        <v>117</v>
      </c>
      <c r="C81" s="11">
        <v>6400000</v>
      </c>
      <c r="D81" s="11"/>
      <c r="E81" s="12"/>
      <c r="F81" s="12"/>
      <c r="G81" s="28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25">
        <f t="shared" si="1"/>
        <v>0</v>
      </c>
      <c r="S81" s="26">
        <f t="shared" si="2"/>
        <v>6400000</v>
      </c>
      <c r="T81" s="12"/>
      <c r="U81" s="13" t="s">
        <v>29</v>
      </c>
      <c r="V81" s="32" t="s">
        <v>27</v>
      </c>
      <c r="W81" s="6" t="s">
        <v>20</v>
      </c>
    </row>
    <row r="82" spans="1:23" s="6" customFormat="1" ht="48" x14ac:dyDescent="0.2">
      <c r="A82" s="9">
        <v>66</v>
      </c>
      <c r="B82" s="24" t="s">
        <v>118</v>
      </c>
      <c r="C82" s="11">
        <v>1899000</v>
      </c>
      <c r="D82" s="11"/>
      <c r="E82" s="12"/>
      <c r="F82" s="12"/>
      <c r="G82" s="28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25">
        <f t="shared" si="1"/>
        <v>0</v>
      </c>
      <c r="S82" s="26">
        <f t="shared" si="2"/>
        <v>1899000</v>
      </c>
      <c r="T82" s="12"/>
      <c r="U82" s="13" t="s">
        <v>29</v>
      </c>
      <c r="V82" s="32" t="s">
        <v>73</v>
      </c>
      <c r="W82" s="6" t="s">
        <v>20</v>
      </c>
    </row>
    <row r="83" spans="1:23" s="6" customFormat="1" ht="96" x14ac:dyDescent="0.2">
      <c r="A83" s="9">
        <v>67</v>
      </c>
      <c r="B83" s="24" t="s">
        <v>119</v>
      </c>
      <c r="C83" s="11">
        <v>3563000</v>
      </c>
      <c r="D83" s="11"/>
      <c r="E83" s="12"/>
      <c r="F83" s="12"/>
      <c r="G83" s="28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25">
        <f t="shared" si="1"/>
        <v>0</v>
      </c>
      <c r="S83" s="26">
        <f t="shared" si="2"/>
        <v>3563000</v>
      </c>
      <c r="T83" s="12"/>
      <c r="U83" s="13" t="s">
        <v>29</v>
      </c>
      <c r="V83" s="32" t="s">
        <v>27</v>
      </c>
      <c r="W83" s="6" t="s">
        <v>20</v>
      </c>
    </row>
    <row r="84" spans="1:23" s="6" customFormat="1" ht="99.75" customHeight="1" x14ac:dyDescent="0.2">
      <c r="A84" s="9">
        <v>68</v>
      </c>
      <c r="B84" s="24" t="s">
        <v>120</v>
      </c>
      <c r="C84" s="11">
        <v>3513000</v>
      </c>
      <c r="D84" s="11"/>
      <c r="E84" s="12"/>
      <c r="F84" s="12"/>
      <c r="G84" s="28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25">
        <f t="shared" si="1"/>
        <v>0</v>
      </c>
      <c r="S84" s="26">
        <f t="shared" si="2"/>
        <v>3513000</v>
      </c>
      <c r="T84" s="12"/>
      <c r="U84" s="13" t="s">
        <v>61</v>
      </c>
      <c r="V84" s="32" t="s">
        <v>27</v>
      </c>
      <c r="W84" s="6" t="s">
        <v>20</v>
      </c>
    </row>
    <row r="85" spans="1:23" s="6" customFormat="1" x14ac:dyDescent="0.2">
      <c r="A85" s="14"/>
      <c r="B85" s="15" t="s">
        <v>121</v>
      </c>
      <c r="C85" s="16"/>
      <c r="D85" s="16"/>
      <c r="E85" s="16"/>
      <c r="F85" s="16"/>
      <c r="G85" s="21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7"/>
      <c r="V85" s="18"/>
      <c r="W85" s="6" t="s">
        <v>15</v>
      </c>
    </row>
    <row r="86" spans="1:23" s="6" customFormat="1" ht="48" x14ac:dyDescent="0.2">
      <c r="A86" s="19"/>
      <c r="B86" s="20" t="s">
        <v>122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2"/>
      <c r="V86" s="23"/>
    </row>
    <row r="87" spans="1:23" s="6" customFormat="1" ht="48" x14ac:dyDescent="0.2">
      <c r="A87" s="9">
        <v>69</v>
      </c>
      <c r="B87" s="24" t="s">
        <v>123</v>
      </c>
      <c r="C87" s="11">
        <v>68400</v>
      </c>
      <c r="D87" s="11"/>
      <c r="E87" s="12"/>
      <c r="F87" s="12"/>
      <c r="G87" s="28"/>
      <c r="H87" s="12"/>
      <c r="I87" s="12"/>
      <c r="J87" s="12"/>
      <c r="K87" s="12"/>
      <c r="L87" s="12"/>
      <c r="M87" s="12"/>
      <c r="N87" s="12"/>
      <c r="O87" s="12"/>
      <c r="P87" s="12"/>
      <c r="Q87" s="31">
        <v>62140</v>
      </c>
      <c r="R87" s="25">
        <f t="shared" ref="R87:R92" si="4">Q87*100/C87</f>
        <v>90.847953216374265</v>
      </c>
      <c r="S87" s="26">
        <f t="shared" ref="S87:S92" si="5">C87-Q87</f>
        <v>6260</v>
      </c>
      <c r="T87" s="12"/>
      <c r="U87" s="13" t="s">
        <v>124</v>
      </c>
      <c r="V87" s="11" t="s">
        <v>19</v>
      </c>
      <c r="W87" s="6" t="s">
        <v>20</v>
      </c>
    </row>
    <row r="88" spans="1:23" s="6" customFormat="1" ht="48" x14ac:dyDescent="0.2">
      <c r="A88" s="9">
        <v>70</v>
      </c>
      <c r="B88" s="24" t="s">
        <v>125</v>
      </c>
      <c r="C88" s="11">
        <v>84200</v>
      </c>
      <c r="D88" s="11"/>
      <c r="E88" s="12"/>
      <c r="F88" s="12"/>
      <c r="G88" s="28"/>
      <c r="H88" s="12"/>
      <c r="I88" s="12"/>
      <c r="J88" s="12"/>
      <c r="K88" s="12"/>
      <c r="L88" s="12"/>
      <c r="M88" s="12"/>
      <c r="N88" s="12"/>
      <c r="O88" s="12"/>
      <c r="P88" s="12"/>
      <c r="Q88" s="31">
        <v>84200</v>
      </c>
      <c r="R88" s="25">
        <f t="shared" si="4"/>
        <v>100</v>
      </c>
      <c r="S88" s="26">
        <f t="shared" si="5"/>
        <v>0</v>
      </c>
      <c r="T88" s="12"/>
      <c r="U88" s="13" t="s">
        <v>126</v>
      </c>
      <c r="V88" s="11" t="s">
        <v>19</v>
      </c>
      <c r="W88" s="6" t="s">
        <v>20</v>
      </c>
    </row>
    <row r="89" spans="1:23" s="6" customFormat="1" ht="48" x14ac:dyDescent="0.2">
      <c r="A89" s="9">
        <v>71</v>
      </c>
      <c r="B89" s="24" t="s">
        <v>127</v>
      </c>
      <c r="C89" s="11">
        <v>1742100</v>
      </c>
      <c r="D89" s="11"/>
      <c r="E89" s="12"/>
      <c r="F89" s="12"/>
      <c r="G89" s="28"/>
      <c r="H89" s="12"/>
      <c r="I89" s="12"/>
      <c r="J89" s="12"/>
      <c r="K89" s="12"/>
      <c r="L89" s="12"/>
      <c r="M89" s="12"/>
      <c r="N89" s="12"/>
      <c r="O89" s="12"/>
      <c r="P89" s="12"/>
      <c r="Q89" s="31">
        <v>157100</v>
      </c>
      <c r="R89" s="25">
        <f t="shared" si="4"/>
        <v>9.0178520176798109</v>
      </c>
      <c r="S89" s="26">
        <f t="shared" si="5"/>
        <v>1585000</v>
      </c>
      <c r="T89" s="12"/>
      <c r="U89" s="13" t="s">
        <v>126</v>
      </c>
      <c r="V89" s="11" t="s">
        <v>19</v>
      </c>
      <c r="W89" s="6" t="s">
        <v>20</v>
      </c>
    </row>
    <row r="90" spans="1:23" s="6" customFormat="1" ht="48" x14ac:dyDescent="0.2">
      <c r="A90" s="9">
        <v>72</v>
      </c>
      <c r="B90" s="24" t="s">
        <v>128</v>
      </c>
      <c r="C90" s="11">
        <v>118000</v>
      </c>
      <c r="D90" s="11"/>
      <c r="E90" s="12"/>
      <c r="F90" s="12"/>
      <c r="G90" s="28"/>
      <c r="H90" s="12"/>
      <c r="I90" s="12"/>
      <c r="J90" s="12"/>
      <c r="K90" s="12"/>
      <c r="L90" s="12"/>
      <c r="M90" s="12"/>
      <c r="N90" s="12"/>
      <c r="O90" s="12"/>
      <c r="P90" s="12"/>
      <c r="Q90" s="39"/>
      <c r="R90" s="25">
        <f t="shared" si="4"/>
        <v>0</v>
      </c>
      <c r="S90" s="26">
        <f t="shared" si="5"/>
        <v>118000</v>
      </c>
      <c r="T90" s="12"/>
      <c r="U90" s="13" t="s">
        <v>126</v>
      </c>
      <c r="V90" s="11" t="s">
        <v>19</v>
      </c>
      <c r="W90" s="6" t="s">
        <v>20</v>
      </c>
    </row>
    <row r="91" spans="1:23" s="6" customFormat="1" ht="48" x14ac:dyDescent="0.2">
      <c r="A91" s="9">
        <v>73</v>
      </c>
      <c r="B91" s="24" t="s">
        <v>129</v>
      </c>
      <c r="C91" s="11">
        <v>281500</v>
      </c>
      <c r="D91" s="11"/>
      <c r="E91" s="12"/>
      <c r="F91" s="12"/>
      <c r="G91" s="28"/>
      <c r="H91" s="12"/>
      <c r="I91" s="12"/>
      <c r="J91" s="12"/>
      <c r="K91" s="12"/>
      <c r="L91" s="12"/>
      <c r="M91" s="12"/>
      <c r="N91" s="12"/>
      <c r="O91" s="12"/>
      <c r="P91" s="12"/>
      <c r="Q91" s="39"/>
      <c r="R91" s="25">
        <f t="shared" si="4"/>
        <v>0</v>
      </c>
      <c r="S91" s="26">
        <f t="shared" si="5"/>
        <v>281500</v>
      </c>
      <c r="T91" s="12"/>
      <c r="U91" s="13" t="s">
        <v>126</v>
      </c>
      <c r="V91" s="11" t="s">
        <v>19</v>
      </c>
      <c r="W91" s="6" t="s">
        <v>20</v>
      </c>
    </row>
    <row r="92" spans="1:23" s="6" customFormat="1" ht="48" x14ac:dyDescent="0.2">
      <c r="A92" s="9">
        <v>74</v>
      </c>
      <c r="B92" s="24" t="s">
        <v>130</v>
      </c>
      <c r="C92" s="11">
        <v>342200</v>
      </c>
      <c r="D92" s="11"/>
      <c r="E92" s="12"/>
      <c r="F92" s="12"/>
      <c r="G92" s="28"/>
      <c r="H92" s="12"/>
      <c r="I92" s="12"/>
      <c r="J92" s="12"/>
      <c r="K92" s="12"/>
      <c r="L92" s="12"/>
      <c r="M92" s="12"/>
      <c r="N92" s="12"/>
      <c r="O92" s="12"/>
      <c r="P92" s="12"/>
      <c r="Q92" s="31">
        <v>21200</v>
      </c>
      <c r="R92" s="25">
        <f t="shared" si="4"/>
        <v>6.1952074810052604</v>
      </c>
      <c r="S92" s="26">
        <f t="shared" si="5"/>
        <v>321000</v>
      </c>
      <c r="T92" s="12"/>
      <c r="U92" s="13" t="s">
        <v>126</v>
      </c>
      <c r="V92" s="11" t="s">
        <v>19</v>
      </c>
      <c r="W92" s="6" t="s">
        <v>20</v>
      </c>
    </row>
    <row r="93" spans="1:23" s="6" customFormat="1" ht="48" x14ac:dyDescent="0.2">
      <c r="A93" s="14"/>
      <c r="B93" s="15" t="s">
        <v>131</v>
      </c>
      <c r="C93" s="16"/>
      <c r="D93" s="16"/>
      <c r="E93" s="16"/>
      <c r="F93" s="16"/>
      <c r="G93" s="21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7"/>
      <c r="V93" s="18"/>
      <c r="W93" s="6" t="s">
        <v>15</v>
      </c>
    </row>
    <row r="94" spans="1:23" s="6" customFormat="1" ht="48" x14ac:dyDescent="0.2">
      <c r="A94" s="19"/>
      <c r="B94" s="20" t="s">
        <v>132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2"/>
      <c r="V94" s="23"/>
    </row>
    <row r="95" spans="1:23" s="6" customFormat="1" ht="49.5" customHeight="1" x14ac:dyDescent="0.2">
      <c r="A95" s="9">
        <v>75</v>
      </c>
      <c r="B95" s="24" t="s">
        <v>133</v>
      </c>
      <c r="C95" s="11">
        <v>2936600</v>
      </c>
      <c r="D95" s="11"/>
      <c r="E95" s="12"/>
      <c r="F95" s="12"/>
      <c r="G95" s="28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25">
        <f t="shared" ref="R95:R100" si="6">Q95*100/C95</f>
        <v>0</v>
      </c>
      <c r="S95" s="26">
        <f t="shared" ref="S95:S100" si="7">C95-Q95</f>
        <v>2936600</v>
      </c>
      <c r="T95" s="12"/>
      <c r="U95" s="13" t="s">
        <v>134</v>
      </c>
      <c r="V95" s="32" t="s">
        <v>27</v>
      </c>
      <c r="W95" s="6" t="s">
        <v>20</v>
      </c>
    </row>
    <row r="96" spans="1:23" s="6" customFormat="1" ht="49.5" customHeight="1" x14ac:dyDescent="0.2">
      <c r="A96" s="9">
        <v>76</v>
      </c>
      <c r="B96" s="24" t="s">
        <v>136</v>
      </c>
      <c r="C96" s="11">
        <v>3000000</v>
      </c>
      <c r="D96" s="11"/>
      <c r="E96" s="12"/>
      <c r="F96" s="12"/>
      <c r="G96" s="28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25">
        <f t="shared" si="6"/>
        <v>0</v>
      </c>
      <c r="S96" s="26">
        <f t="shared" si="7"/>
        <v>3000000</v>
      </c>
      <c r="T96" s="12"/>
      <c r="U96" s="13" t="s">
        <v>134</v>
      </c>
      <c r="V96" s="32" t="s">
        <v>27</v>
      </c>
      <c r="W96" s="6" t="s">
        <v>20</v>
      </c>
    </row>
    <row r="97" spans="1:23" s="6" customFormat="1" ht="49.5" customHeight="1" x14ac:dyDescent="0.2">
      <c r="A97" s="9">
        <v>77</v>
      </c>
      <c r="B97" s="24" t="s">
        <v>137</v>
      </c>
      <c r="C97" s="11">
        <v>2999200</v>
      </c>
      <c r="D97" s="11"/>
      <c r="E97" s="12"/>
      <c r="F97" s="12"/>
      <c r="G97" s="28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25">
        <f t="shared" si="6"/>
        <v>0</v>
      </c>
      <c r="S97" s="26">
        <f t="shared" si="7"/>
        <v>2999200</v>
      </c>
      <c r="T97" s="12"/>
      <c r="U97" s="13" t="s">
        <v>134</v>
      </c>
      <c r="V97" s="32" t="s">
        <v>27</v>
      </c>
      <c r="W97" s="6" t="s">
        <v>20</v>
      </c>
    </row>
    <row r="98" spans="1:23" s="6" customFormat="1" ht="49.5" customHeight="1" x14ac:dyDescent="0.2">
      <c r="A98" s="9">
        <v>78</v>
      </c>
      <c r="B98" s="24" t="s">
        <v>138</v>
      </c>
      <c r="C98" s="11">
        <v>1000000</v>
      </c>
      <c r="D98" s="11"/>
      <c r="E98" s="31">
        <v>984400</v>
      </c>
      <c r="F98" s="12" t="s">
        <v>208</v>
      </c>
      <c r="G98" s="28"/>
      <c r="H98" s="12"/>
      <c r="I98" s="39">
        <f>E98</f>
        <v>984400</v>
      </c>
      <c r="J98" s="12"/>
      <c r="K98" s="12"/>
      <c r="L98" s="12"/>
      <c r="M98" s="12"/>
      <c r="N98" s="12"/>
      <c r="O98" s="12"/>
      <c r="P98" s="12"/>
      <c r="Q98" s="12"/>
      <c r="R98" s="25">
        <f t="shared" si="6"/>
        <v>0</v>
      </c>
      <c r="S98" s="26">
        <f t="shared" si="7"/>
        <v>1000000</v>
      </c>
      <c r="T98" s="12"/>
      <c r="U98" s="13" t="s">
        <v>134</v>
      </c>
      <c r="V98" s="32" t="s">
        <v>73</v>
      </c>
      <c r="W98" s="6" t="s">
        <v>20</v>
      </c>
    </row>
    <row r="99" spans="1:23" s="6" customFormat="1" ht="49.5" customHeight="1" x14ac:dyDescent="0.2">
      <c r="A99" s="9">
        <v>79</v>
      </c>
      <c r="B99" s="24" t="s">
        <v>140</v>
      </c>
      <c r="C99" s="11">
        <v>3000000</v>
      </c>
      <c r="D99" s="11"/>
      <c r="E99" s="31">
        <v>2888000</v>
      </c>
      <c r="F99" s="12" t="s">
        <v>141</v>
      </c>
      <c r="G99" s="69">
        <f>E99</f>
        <v>2888000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25">
        <f t="shared" si="6"/>
        <v>0</v>
      </c>
      <c r="S99" s="26">
        <f t="shared" si="7"/>
        <v>3000000</v>
      </c>
      <c r="T99" s="12"/>
      <c r="U99" s="13" t="s">
        <v>134</v>
      </c>
      <c r="V99" s="32" t="s">
        <v>142</v>
      </c>
      <c r="W99" s="6" t="s">
        <v>20</v>
      </c>
    </row>
    <row r="100" spans="1:23" s="6" customFormat="1" ht="46.5" customHeight="1" x14ac:dyDescent="0.2">
      <c r="A100" s="9">
        <v>80</v>
      </c>
      <c r="B100" s="24" t="s">
        <v>143</v>
      </c>
      <c r="C100" s="11">
        <v>4000000</v>
      </c>
      <c r="D100" s="11"/>
      <c r="E100" s="12"/>
      <c r="F100" s="12"/>
      <c r="G100" s="28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25">
        <f t="shared" si="6"/>
        <v>0</v>
      </c>
      <c r="S100" s="26">
        <f t="shared" si="7"/>
        <v>4000000</v>
      </c>
      <c r="T100" s="12"/>
      <c r="U100" s="13" t="s">
        <v>134</v>
      </c>
      <c r="V100" s="32" t="s">
        <v>27</v>
      </c>
      <c r="W100" s="6" t="s">
        <v>20</v>
      </c>
    </row>
    <row r="101" spans="1:23" s="6" customFormat="1" x14ac:dyDescent="0.2">
      <c r="A101" s="9"/>
      <c r="B101" s="7" t="s">
        <v>210</v>
      </c>
      <c r="C101" s="40">
        <f>SUM(C7:C100)</f>
        <v>426317200</v>
      </c>
      <c r="D101" s="40"/>
      <c r="E101" s="40">
        <f>SUM(E7:E100)</f>
        <v>57172400</v>
      </c>
      <c r="F101" s="40">
        <f>SUM(F7:F100)</f>
        <v>0</v>
      </c>
      <c r="G101" s="23"/>
      <c r="H101" s="40"/>
      <c r="I101" s="40"/>
      <c r="J101" s="40"/>
      <c r="K101" s="40"/>
      <c r="L101" s="40"/>
      <c r="M101" s="40"/>
      <c r="N101" s="40"/>
      <c r="O101" s="40"/>
      <c r="P101" s="40"/>
      <c r="Q101" s="40">
        <f>SUM(Q7:Q100)</f>
        <v>2574545.81</v>
      </c>
      <c r="R101" s="41">
        <f>Q101*100/C101</f>
        <v>0.60390380918245856</v>
      </c>
      <c r="S101" s="40">
        <f>SUM(S7:S100)</f>
        <v>423742654.19</v>
      </c>
      <c r="T101" s="40">
        <f>SUM(T7:T100)</f>
        <v>15305000</v>
      </c>
      <c r="U101" s="13"/>
      <c r="V101" s="10"/>
    </row>
    <row r="103" spans="1:23" x14ac:dyDescent="0.2">
      <c r="Q103" s="66"/>
    </row>
  </sheetData>
  <autoFilter ref="U1:U101"/>
  <mergeCells count="2">
    <mergeCell ref="A1:V1"/>
    <mergeCell ref="A2:U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10">
    <tabColor rgb="FFFF0000"/>
  </sheetPr>
  <dimension ref="A1:Y111"/>
  <sheetViews>
    <sheetView zoomScale="60" zoomScaleNormal="60" workbookViewId="0">
      <selection activeCell="Q6" sqref="Q6"/>
    </sheetView>
  </sheetViews>
  <sheetFormatPr defaultRowHeight="24" outlineLevelCol="1" x14ac:dyDescent="0.2"/>
  <cols>
    <col min="1" max="1" width="8.5703125" style="42" customWidth="1"/>
    <col min="2" max="2" width="40.28515625" style="2" customWidth="1"/>
    <col min="3" max="3" width="16.7109375" style="2" customWidth="1"/>
    <col min="4" max="4" width="16.7109375" style="2" hidden="1" customWidth="1"/>
    <col min="5" max="5" width="15.7109375" style="43" customWidth="1"/>
    <col min="6" max="6" width="17.5703125" style="43" customWidth="1"/>
    <col min="7" max="7" width="15.5703125" style="63" hidden="1" customWidth="1" outlineLevel="1"/>
    <col min="8" max="16" width="15.5703125" style="64" hidden="1" customWidth="1" outlineLevel="1"/>
    <col min="17" max="17" width="16.7109375" style="43" customWidth="1" collapsed="1"/>
    <col min="18" max="18" width="10.85546875" style="43" customWidth="1"/>
    <col min="19" max="19" width="16.7109375" style="43" customWidth="1"/>
    <col min="20" max="20" width="16.7109375" style="5" customWidth="1"/>
    <col min="21" max="21" width="18" style="6" customWidth="1"/>
    <col min="22" max="22" width="16" style="2" customWidth="1"/>
    <col min="23" max="23" width="0" style="2" hidden="1" customWidth="1"/>
    <col min="24" max="16384" width="9.140625" style="2"/>
  </cols>
  <sheetData>
    <row r="1" spans="1:23" ht="27.75" x14ac:dyDescent="0.2">
      <c r="A1" s="1" t="s">
        <v>0</v>
      </c>
      <c r="B1" s="1"/>
      <c r="C1" s="1"/>
      <c r="D1" s="1"/>
      <c r="E1" s="1"/>
      <c r="F1" s="1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</row>
    <row r="2" spans="1:23" s="6" customFormat="1" ht="24" customHeight="1" x14ac:dyDescent="0.2">
      <c r="A2" s="4" t="s">
        <v>288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">
        <v>1</v>
      </c>
    </row>
    <row r="3" spans="1:23" s="6" customFormat="1" ht="48" customHeight="1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45" t="s">
        <v>146</v>
      </c>
      <c r="H3" s="8" t="s">
        <v>147</v>
      </c>
      <c r="I3" s="8" t="s">
        <v>148</v>
      </c>
      <c r="J3" s="8" t="s">
        <v>149</v>
      </c>
      <c r="K3" s="8" t="s">
        <v>150</v>
      </c>
      <c r="L3" s="8" t="s">
        <v>151</v>
      </c>
      <c r="M3" s="8" t="s">
        <v>152</v>
      </c>
      <c r="N3" s="8" t="s">
        <v>153</v>
      </c>
      <c r="O3" s="8" t="s">
        <v>154</v>
      </c>
      <c r="P3" s="8" t="s">
        <v>155</v>
      </c>
      <c r="Q3" s="8" t="s">
        <v>8</v>
      </c>
      <c r="R3" s="7" t="s">
        <v>9</v>
      </c>
      <c r="S3" s="7" t="s">
        <v>10</v>
      </c>
      <c r="T3" s="7" t="s">
        <v>11</v>
      </c>
      <c r="U3" s="8" t="s">
        <v>12</v>
      </c>
      <c r="V3" s="8" t="s">
        <v>13</v>
      </c>
    </row>
    <row r="4" spans="1:23" s="6" customFormat="1" ht="3" customHeight="1" x14ac:dyDescent="0.2">
      <c r="A4" s="9"/>
      <c r="B4" s="10"/>
      <c r="C4" s="11"/>
      <c r="D4" s="11"/>
      <c r="E4" s="12"/>
      <c r="F4" s="12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46"/>
      <c r="U4" s="13"/>
      <c r="V4" s="11"/>
    </row>
    <row r="5" spans="1:23" s="6" customFormat="1" ht="24" customHeight="1" x14ac:dyDescent="0.2">
      <c r="A5" s="14"/>
      <c r="B5" s="15" t="s">
        <v>14</v>
      </c>
      <c r="C5" s="16"/>
      <c r="D5" s="16"/>
      <c r="E5" s="16"/>
      <c r="F5" s="16"/>
      <c r="G5" s="2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47"/>
      <c r="U5" s="17"/>
      <c r="V5" s="18"/>
      <c r="W5" s="6" t="s">
        <v>15</v>
      </c>
    </row>
    <row r="6" spans="1:23" s="6" customFormat="1" ht="48" customHeight="1" x14ac:dyDescent="0.2">
      <c r="A6" s="19"/>
      <c r="B6" s="20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48"/>
      <c r="U6" s="22"/>
      <c r="V6" s="23"/>
    </row>
    <row r="7" spans="1:23" s="6" customFormat="1" ht="72.75" customHeight="1" x14ac:dyDescent="0.2">
      <c r="A7" s="9">
        <v>1</v>
      </c>
      <c r="B7" s="24" t="s">
        <v>17</v>
      </c>
      <c r="C7" s="11">
        <v>1315900</v>
      </c>
      <c r="D7" s="11"/>
      <c r="E7" s="12"/>
      <c r="F7" s="12"/>
      <c r="G7" s="28"/>
      <c r="H7" s="12"/>
      <c r="I7" s="12"/>
      <c r="J7" s="12"/>
      <c r="K7" s="12"/>
      <c r="L7" s="12"/>
      <c r="M7" s="12"/>
      <c r="N7" s="12"/>
      <c r="O7" s="12"/>
      <c r="P7" s="12"/>
      <c r="Q7" s="12"/>
      <c r="R7" s="25">
        <f>Q7*100/C7</f>
        <v>0</v>
      </c>
      <c r="S7" s="26">
        <f>C7-Q7</f>
        <v>1315900</v>
      </c>
      <c r="T7" s="46"/>
      <c r="U7" s="13" t="s">
        <v>18</v>
      </c>
      <c r="V7" s="11" t="s">
        <v>19</v>
      </c>
      <c r="W7" s="6" t="s">
        <v>20</v>
      </c>
    </row>
    <row r="8" spans="1:23" s="6" customFormat="1" ht="48.75" customHeight="1" x14ac:dyDescent="0.2">
      <c r="A8" s="19"/>
      <c r="B8" s="20" t="s">
        <v>21</v>
      </c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  <c r="S8" s="30"/>
      <c r="T8" s="49"/>
      <c r="U8" s="19"/>
      <c r="V8" s="27"/>
    </row>
    <row r="9" spans="1:23" s="6" customFormat="1" ht="72" customHeight="1" x14ac:dyDescent="0.2">
      <c r="A9" s="13">
        <v>2</v>
      </c>
      <c r="B9" s="50" t="s">
        <v>22</v>
      </c>
      <c r="C9" s="32">
        <v>3598000</v>
      </c>
      <c r="D9" s="32"/>
      <c r="E9" s="31">
        <v>3110000</v>
      </c>
      <c r="F9" s="12" t="s">
        <v>23</v>
      </c>
      <c r="G9" s="51"/>
      <c r="H9" s="51"/>
      <c r="I9" s="51"/>
      <c r="J9" s="51"/>
      <c r="K9" s="51">
        <f>E9</f>
        <v>3110000</v>
      </c>
      <c r="L9" s="51"/>
      <c r="M9" s="51"/>
      <c r="N9" s="51"/>
      <c r="O9" s="51"/>
      <c r="P9" s="51"/>
      <c r="Q9" s="12"/>
      <c r="R9" s="25">
        <f>Q9*100/C9</f>
        <v>0</v>
      </c>
      <c r="S9" s="26">
        <f>C9-Q9</f>
        <v>3598000</v>
      </c>
      <c r="T9" s="52">
        <f>C9-E9</f>
        <v>488000</v>
      </c>
      <c r="U9" s="13" t="s">
        <v>24</v>
      </c>
      <c r="V9" s="32" t="s">
        <v>142</v>
      </c>
      <c r="W9" s="6" t="s">
        <v>20</v>
      </c>
    </row>
    <row r="10" spans="1:23" s="6" customFormat="1" ht="48" customHeight="1" x14ac:dyDescent="0.2">
      <c r="A10" s="13">
        <v>3</v>
      </c>
      <c r="B10" s="50" t="s">
        <v>25</v>
      </c>
      <c r="C10" s="32"/>
      <c r="D10" s="32"/>
      <c r="E10" s="3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25"/>
      <c r="S10" s="26"/>
      <c r="T10" s="46"/>
      <c r="U10" s="13" t="s">
        <v>26</v>
      </c>
      <c r="V10" s="32" t="s">
        <v>142</v>
      </c>
      <c r="W10" s="6" t="s">
        <v>20</v>
      </c>
    </row>
    <row r="11" spans="1:23" s="6" customFormat="1" ht="96.75" customHeight="1" x14ac:dyDescent="0.2">
      <c r="A11" s="13"/>
      <c r="B11" s="50" t="s">
        <v>156</v>
      </c>
      <c r="C11" s="32">
        <v>6000000</v>
      </c>
      <c r="D11" s="32"/>
      <c r="E11" s="31">
        <v>6000000</v>
      </c>
      <c r="F11" s="12" t="s">
        <v>157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25">
        <v>0</v>
      </c>
      <c r="S11" s="26"/>
      <c r="T11" s="52">
        <f>C11-E11</f>
        <v>0</v>
      </c>
      <c r="U11" s="13" t="s">
        <v>26</v>
      </c>
      <c r="V11" s="32" t="s">
        <v>142</v>
      </c>
    </row>
    <row r="12" spans="1:23" s="6" customFormat="1" ht="96.75" customHeight="1" x14ac:dyDescent="0.2">
      <c r="A12" s="13"/>
      <c r="B12" s="50" t="s">
        <v>158</v>
      </c>
      <c r="C12" s="32">
        <v>6000000</v>
      </c>
      <c r="D12" s="32"/>
      <c r="E12" s="31">
        <v>4589000</v>
      </c>
      <c r="F12" s="12" t="s">
        <v>159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25">
        <v>0</v>
      </c>
      <c r="S12" s="26"/>
      <c r="T12" s="52">
        <f>C12-E12</f>
        <v>1411000</v>
      </c>
      <c r="U12" s="13" t="s">
        <v>26</v>
      </c>
      <c r="V12" s="32" t="s">
        <v>142</v>
      </c>
    </row>
    <row r="13" spans="1:23" s="6" customFormat="1" ht="72" x14ac:dyDescent="0.2">
      <c r="A13" s="13">
        <v>4</v>
      </c>
      <c r="B13" s="50" t="s">
        <v>28</v>
      </c>
      <c r="C13" s="32">
        <v>2379000</v>
      </c>
      <c r="D13" s="3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25">
        <f>Q13*100/C13</f>
        <v>0</v>
      </c>
      <c r="S13" s="26">
        <f>C13-Q13</f>
        <v>2379000</v>
      </c>
      <c r="T13" s="46"/>
      <c r="U13" s="13" t="s">
        <v>29</v>
      </c>
      <c r="V13" s="32" t="s">
        <v>70</v>
      </c>
      <c r="W13" s="6" t="s">
        <v>20</v>
      </c>
    </row>
    <row r="14" spans="1:23" s="6" customFormat="1" ht="72" customHeight="1" x14ac:dyDescent="0.2">
      <c r="A14" s="13">
        <v>5</v>
      </c>
      <c r="B14" s="50" t="s">
        <v>30</v>
      </c>
      <c r="C14" s="32">
        <v>7200000</v>
      </c>
      <c r="D14" s="32"/>
      <c r="E14" s="3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25">
        <f>Q14*100/C14</f>
        <v>0</v>
      </c>
      <c r="S14" s="26">
        <f>C14-Q14</f>
        <v>7200000</v>
      </c>
      <c r="T14" s="46"/>
      <c r="U14" s="13" t="s">
        <v>31</v>
      </c>
      <c r="V14" s="32" t="s">
        <v>215</v>
      </c>
      <c r="W14" s="6" t="s">
        <v>20</v>
      </c>
    </row>
    <row r="15" spans="1:23" s="6" customFormat="1" ht="48" customHeight="1" x14ac:dyDescent="0.2">
      <c r="A15" s="13">
        <v>6</v>
      </c>
      <c r="B15" s="50" t="s">
        <v>32</v>
      </c>
      <c r="C15" s="32">
        <v>1900000</v>
      </c>
      <c r="D15" s="32"/>
      <c r="E15" s="31">
        <v>1880000</v>
      </c>
      <c r="F15" s="12" t="s">
        <v>162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25">
        <f>Q15*100/C15</f>
        <v>0</v>
      </c>
      <c r="S15" s="26">
        <f>C15-Q15</f>
        <v>1900000</v>
      </c>
      <c r="T15" s="52">
        <f>C15-E15</f>
        <v>20000</v>
      </c>
      <c r="U15" s="13" t="s">
        <v>26</v>
      </c>
      <c r="V15" s="32" t="s">
        <v>142</v>
      </c>
      <c r="W15" s="6" t="s">
        <v>20</v>
      </c>
    </row>
    <row r="16" spans="1:23" s="6" customFormat="1" ht="27" customHeight="1" x14ac:dyDescent="0.2">
      <c r="A16" s="19"/>
      <c r="B16" s="20" t="s">
        <v>34</v>
      </c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  <c r="S16" s="30"/>
      <c r="T16" s="49"/>
      <c r="U16" s="19"/>
      <c r="V16" s="27"/>
    </row>
    <row r="17" spans="1:23" s="6" customFormat="1" ht="48" customHeight="1" x14ac:dyDescent="0.2">
      <c r="A17" s="9"/>
      <c r="B17" s="24" t="s">
        <v>35</v>
      </c>
      <c r="C17" s="11">
        <v>10000000</v>
      </c>
      <c r="D17" s="11"/>
      <c r="E17" s="12"/>
      <c r="F17" s="12"/>
      <c r="G17" s="28"/>
      <c r="H17" s="12"/>
      <c r="I17" s="12"/>
      <c r="J17" s="12"/>
      <c r="K17" s="12"/>
      <c r="L17" s="12"/>
      <c r="M17" s="12"/>
      <c r="N17" s="12"/>
      <c r="O17" s="12"/>
      <c r="P17" s="12"/>
      <c r="Q17" s="51">
        <v>2932652.27</v>
      </c>
      <c r="R17" s="25">
        <f>Q17*100/C17</f>
        <v>29.326522700000002</v>
      </c>
      <c r="S17" s="26">
        <f>C17-Q17</f>
        <v>7067347.7300000004</v>
      </c>
      <c r="T17" s="46"/>
      <c r="U17" s="13" t="s">
        <v>36</v>
      </c>
      <c r="V17" s="11"/>
      <c r="W17" s="6" t="s">
        <v>20</v>
      </c>
    </row>
    <row r="18" spans="1:23" s="6" customFormat="1" ht="47.25" customHeight="1" x14ac:dyDescent="0.2">
      <c r="A18" s="34"/>
      <c r="B18" s="35" t="s">
        <v>37</v>
      </c>
      <c r="C18" s="36"/>
      <c r="D18" s="36"/>
      <c r="E18" s="36"/>
      <c r="F18" s="36"/>
      <c r="G18" s="21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53"/>
      <c r="U18" s="37"/>
      <c r="V18" s="38"/>
      <c r="W18" s="6" t="s">
        <v>15</v>
      </c>
    </row>
    <row r="19" spans="1:23" s="6" customFormat="1" ht="48" customHeight="1" x14ac:dyDescent="0.2">
      <c r="A19" s="19"/>
      <c r="B19" s="20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48"/>
      <c r="U19" s="22"/>
      <c r="V19" s="23"/>
    </row>
    <row r="20" spans="1:23" s="6" customFormat="1" ht="75" customHeight="1" x14ac:dyDescent="0.2">
      <c r="A20" s="9">
        <v>7</v>
      </c>
      <c r="B20" s="24" t="s">
        <v>39</v>
      </c>
      <c r="C20" s="11">
        <v>9930000</v>
      </c>
      <c r="D20" s="11"/>
      <c r="E20" s="12"/>
      <c r="F20" s="12"/>
      <c r="G20" s="28"/>
      <c r="H20" s="12"/>
      <c r="I20" s="12"/>
      <c r="J20" s="12"/>
      <c r="K20" s="12"/>
      <c r="L20" s="12"/>
      <c r="M20" s="12"/>
      <c r="N20" s="12"/>
      <c r="O20" s="12"/>
      <c r="P20" s="12"/>
      <c r="Q20" s="31"/>
      <c r="R20" s="25">
        <f>Q20*100/C20</f>
        <v>0</v>
      </c>
      <c r="S20" s="26">
        <f>C20-Q20</f>
        <v>9930000</v>
      </c>
      <c r="T20" s="46"/>
      <c r="U20" s="13" t="s">
        <v>40</v>
      </c>
      <c r="V20" s="11" t="s">
        <v>70</v>
      </c>
      <c r="W20" s="6" t="s">
        <v>20</v>
      </c>
    </row>
    <row r="21" spans="1:23" s="6" customFormat="1" ht="48" customHeight="1" x14ac:dyDescent="0.2">
      <c r="A21" s="9">
        <v>8</v>
      </c>
      <c r="B21" s="24" t="s">
        <v>41</v>
      </c>
      <c r="C21" s="11">
        <v>10000000</v>
      </c>
      <c r="D21" s="11"/>
      <c r="E21" s="12"/>
      <c r="F21" s="12"/>
      <c r="G21" s="2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25">
        <f>Q21*100/C21</f>
        <v>0</v>
      </c>
      <c r="S21" s="26">
        <f t="shared" ref="S21:S29" si="0">C21-Q21</f>
        <v>10000000</v>
      </c>
      <c r="T21" s="46"/>
      <c r="U21" s="13" t="s">
        <v>40</v>
      </c>
      <c r="V21" s="11" t="s">
        <v>216</v>
      </c>
      <c r="W21" s="6" t="s">
        <v>20</v>
      </c>
    </row>
    <row r="22" spans="1:23" s="6" customFormat="1" ht="72" customHeight="1" x14ac:dyDescent="0.2">
      <c r="A22" s="9">
        <v>9</v>
      </c>
      <c r="B22" s="24" t="s">
        <v>42</v>
      </c>
      <c r="C22" s="11">
        <v>1415500</v>
      </c>
      <c r="D22" s="11"/>
      <c r="E22" s="12"/>
      <c r="F22" s="12"/>
      <c r="G22" s="28"/>
      <c r="H22" s="12"/>
      <c r="I22" s="12"/>
      <c r="J22" s="12"/>
      <c r="K22" s="12"/>
      <c r="L22" s="12"/>
      <c r="M22" s="12"/>
      <c r="N22" s="12"/>
      <c r="O22" s="12"/>
      <c r="P22" s="12"/>
      <c r="Q22" s="51">
        <v>672100</v>
      </c>
      <c r="R22" s="25">
        <f>Q22*100/C22</f>
        <v>47.481455316142707</v>
      </c>
      <c r="S22" s="26">
        <f t="shared" si="0"/>
        <v>743400</v>
      </c>
      <c r="T22" s="46"/>
      <c r="U22" s="13" t="s">
        <v>40</v>
      </c>
      <c r="V22" s="11" t="s">
        <v>217</v>
      </c>
      <c r="W22" s="6" t="s">
        <v>20</v>
      </c>
    </row>
    <row r="23" spans="1:23" s="6" customFormat="1" ht="24" customHeight="1" x14ac:dyDescent="0.2">
      <c r="A23" s="9">
        <v>10</v>
      </c>
      <c r="B23" s="24" t="s">
        <v>43</v>
      </c>
      <c r="C23" s="11">
        <v>9750000</v>
      </c>
      <c r="D23" s="11"/>
      <c r="E23" s="12"/>
      <c r="F23" s="12"/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25">
        <f>Q23*100/C23</f>
        <v>0</v>
      </c>
      <c r="S23" s="26">
        <f t="shared" si="0"/>
        <v>9750000</v>
      </c>
      <c r="T23" s="46"/>
      <c r="U23" s="13" t="s">
        <v>40</v>
      </c>
      <c r="V23" s="11" t="s">
        <v>70</v>
      </c>
      <c r="W23" s="6" t="s">
        <v>20</v>
      </c>
    </row>
    <row r="24" spans="1:23" s="6" customFormat="1" ht="24" customHeight="1" x14ac:dyDescent="0.2">
      <c r="A24" s="19"/>
      <c r="B24" s="20" t="s">
        <v>44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/>
      <c r="S24" s="30"/>
      <c r="T24" s="49"/>
      <c r="U24" s="19"/>
      <c r="V24" s="27"/>
    </row>
    <row r="25" spans="1:23" s="6" customFormat="1" ht="48" customHeight="1" x14ac:dyDescent="0.2">
      <c r="A25" s="13">
        <v>11</v>
      </c>
      <c r="B25" s="50" t="s">
        <v>45</v>
      </c>
      <c r="C25" s="32">
        <v>23000000</v>
      </c>
      <c r="D25" s="32"/>
      <c r="E25" s="31">
        <v>21820620.489999998</v>
      </c>
      <c r="F25" s="12" t="s">
        <v>165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5">
        <f>Q25*100/C25</f>
        <v>0</v>
      </c>
      <c r="S25" s="26">
        <f t="shared" si="0"/>
        <v>23000000</v>
      </c>
      <c r="T25" s="54">
        <f>C25-E25</f>
        <v>1179379.5100000016</v>
      </c>
      <c r="U25" s="13" t="s">
        <v>46</v>
      </c>
      <c r="V25" s="32" t="s">
        <v>142</v>
      </c>
      <c r="W25" s="6" t="s">
        <v>20</v>
      </c>
    </row>
    <row r="26" spans="1:23" s="6" customFormat="1" ht="72" customHeight="1" x14ac:dyDescent="0.2">
      <c r="A26" s="13">
        <v>12</v>
      </c>
      <c r="B26" s="50" t="s">
        <v>47</v>
      </c>
      <c r="C26" s="32">
        <v>1347000</v>
      </c>
      <c r="D26" s="32"/>
      <c r="E26" s="31">
        <v>1098000</v>
      </c>
      <c r="F26" s="12" t="s">
        <v>48</v>
      </c>
      <c r="G26" s="51"/>
      <c r="H26" s="51"/>
      <c r="I26" s="51"/>
      <c r="J26" s="51">
        <f>E26</f>
        <v>1098000</v>
      </c>
      <c r="K26" s="51"/>
      <c r="L26" s="51"/>
      <c r="M26" s="51"/>
      <c r="N26" s="51"/>
      <c r="O26" s="51"/>
      <c r="P26" s="51"/>
      <c r="Q26" s="31">
        <v>1098000</v>
      </c>
      <c r="R26" s="25">
        <f>Q26*100/C26</f>
        <v>81.514476614699333</v>
      </c>
      <c r="S26" s="26">
        <f t="shared" si="0"/>
        <v>249000</v>
      </c>
      <c r="T26" s="52">
        <f>C26-E26</f>
        <v>249000</v>
      </c>
      <c r="U26" s="13" t="s">
        <v>24</v>
      </c>
      <c r="V26" s="32" t="s">
        <v>166</v>
      </c>
      <c r="W26" s="6" t="s">
        <v>20</v>
      </c>
    </row>
    <row r="27" spans="1:23" s="6" customFormat="1" ht="49.5" customHeight="1" x14ac:dyDescent="0.2">
      <c r="A27" s="9">
        <v>13</v>
      </c>
      <c r="B27" s="24" t="s">
        <v>49</v>
      </c>
      <c r="C27" s="11">
        <v>20000000</v>
      </c>
      <c r="D27" s="11"/>
      <c r="E27" s="12"/>
      <c r="F27" s="12"/>
      <c r="G27" s="28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25">
        <f>Q27*100/C27</f>
        <v>0</v>
      </c>
      <c r="S27" s="26">
        <f t="shared" si="0"/>
        <v>20000000</v>
      </c>
      <c r="T27" s="46"/>
      <c r="U27" s="13" t="s">
        <v>46</v>
      </c>
      <c r="V27" s="32" t="s">
        <v>218</v>
      </c>
      <c r="W27" s="6" t="s">
        <v>20</v>
      </c>
    </row>
    <row r="28" spans="1:23" s="6" customFormat="1" ht="48" customHeight="1" x14ac:dyDescent="0.2">
      <c r="A28" s="19"/>
      <c r="B28" s="20" t="s">
        <v>50</v>
      </c>
      <c r="C28" s="27"/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30"/>
      <c r="T28" s="49"/>
      <c r="U28" s="19"/>
      <c r="V28" s="27"/>
    </row>
    <row r="29" spans="1:23" s="6" customFormat="1" ht="96" customHeight="1" x14ac:dyDescent="0.2">
      <c r="A29" s="9">
        <v>14</v>
      </c>
      <c r="B29" s="24" t="s">
        <v>51</v>
      </c>
      <c r="C29" s="11">
        <v>5000000</v>
      </c>
      <c r="D29" s="11"/>
      <c r="E29" s="12"/>
      <c r="F29" s="12"/>
      <c r="G29" s="2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5">
        <f>Q29*100/C29</f>
        <v>0</v>
      </c>
      <c r="S29" s="26">
        <f t="shared" si="0"/>
        <v>5000000</v>
      </c>
      <c r="T29" s="46"/>
      <c r="U29" s="13" t="s">
        <v>26</v>
      </c>
      <c r="V29" s="32" t="s">
        <v>167</v>
      </c>
      <c r="W29" s="6" t="s">
        <v>20</v>
      </c>
    </row>
    <row r="30" spans="1:23" s="6" customFormat="1" ht="48" customHeight="1" x14ac:dyDescent="0.2">
      <c r="A30" s="14"/>
      <c r="B30" s="15" t="s">
        <v>52</v>
      </c>
      <c r="C30" s="16"/>
      <c r="D30" s="16"/>
      <c r="E30" s="16"/>
      <c r="F30" s="16"/>
      <c r="G30" s="21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47"/>
      <c r="U30" s="17"/>
      <c r="V30" s="18"/>
      <c r="W30" s="6" t="s">
        <v>15</v>
      </c>
    </row>
    <row r="31" spans="1:23" s="6" customFormat="1" ht="48" customHeight="1" x14ac:dyDescent="0.2">
      <c r="A31" s="19"/>
      <c r="B31" s="20" t="s">
        <v>53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48"/>
      <c r="U31" s="22"/>
      <c r="V31" s="23"/>
    </row>
    <row r="32" spans="1:23" s="6" customFormat="1" ht="48" customHeight="1" x14ac:dyDescent="0.2">
      <c r="A32" s="9">
        <v>15</v>
      </c>
      <c r="B32" s="24" t="s">
        <v>54</v>
      </c>
      <c r="C32" s="11">
        <v>9900000</v>
      </c>
      <c r="D32" s="11"/>
      <c r="E32" s="31">
        <v>8358000</v>
      </c>
      <c r="F32" s="12" t="s">
        <v>168</v>
      </c>
      <c r="G32" s="2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25">
        <f>Q32*100/C32</f>
        <v>0</v>
      </c>
      <c r="S32" s="26">
        <f>C32-Q32</f>
        <v>9900000</v>
      </c>
      <c r="T32" s="46"/>
      <c r="U32" s="13" t="s">
        <v>55</v>
      </c>
      <c r="V32" s="32" t="s">
        <v>169</v>
      </c>
      <c r="W32" s="6" t="s">
        <v>20</v>
      </c>
    </row>
    <row r="33" spans="1:23" s="6" customFormat="1" ht="53.25" customHeight="1" x14ac:dyDescent="0.2">
      <c r="A33" s="9">
        <v>16</v>
      </c>
      <c r="B33" s="24" t="s">
        <v>56</v>
      </c>
      <c r="C33" s="11">
        <v>9950000</v>
      </c>
      <c r="D33" s="11"/>
      <c r="E33" s="31"/>
      <c r="F33" s="12"/>
      <c r="G33" s="28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25">
        <f>Q33*100/C33</f>
        <v>0</v>
      </c>
      <c r="S33" s="26">
        <f>C33-Q33</f>
        <v>9950000</v>
      </c>
      <c r="T33" s="46"/>
      <c r="U33" s="13" t="s">
        <v>55</v>
      </c>
      <c r="V33" s="32" t="s">
        <v>219</v>
      </c>
    </row>
    <row r="34" spans="1:23" s="6" customFormat="1" ht="48" customHeight="1" x14ac:dyDescent="0.2">
      <c r="A34" s="9">
        <v>17</v>
      </c>
      <c r="B34" s="24" t="s">
        <v>57</v>
      </c>
      <c r="C34" s="11">
        <v>9900000</v>
      </c>
      <c r="D34" s="11"/>
      <c r="E34" s="31">
        <v>9850000</v>
      </c>
      <c r="F34" s="12" t="s">
        <v>168</v>
      </c>
      <c r="G34" s="28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25">
        <f>Q34*100/C34</f>
        <v>0</v>
      </c>
      <c r="S34" s="26">
        <f>C34-Q34</f>
        <v>9900000</v>
      </c>
      <c r="T34" s="46"/>
      <c r="U34" s="13" t="s">
        <v>55</v>
      </c>
      <c r="V34" s="32" t="s">
        <v>169</v>
      </c>
    </row>
    <row r="35" spans="1:23" s="6" customFormat="1" ht="48" customHeight="1" x14ac:dyDescent="0.2">
      <c r="A35" s="9">
        <v>18</v>
      </c>
      <c r="B35" s="24" t="s">
        <v>58</v>
      </c>
      <c r="C35" s="11">
        <v>5956000</v>
      </c>
      <c r="D35" s="11"/>
      <c r="E35" s="31">
        <v>5950000</v>
      </c>
      <c r="F35" s="12" t="s">
        <v>168</v>
      </c>
      <c r="G35" s="28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25">
        <f>Q35*100/C35</f>
        <v>0</v>
      </c>
      <c r="S35" s="26">
        <f>C35-Q35</f>
        <v>5956000</v>
      </c>
      <c r="T35" s="46"/>
      <c r="U35" s="13" t="s">
        <v>55</v>
      </c>
      <c r="V35" s="32" t="s">
        <v>169</v>
      </c>
    </row>
    <row r="36" spans="1:23" s="6" customFormat="1" ht="48" customHeight="1" x14ac:dyDescent="0.2">
      <c r="A36" s="19"/>
      <c r="B36" s="20" t="s">
        <v>59</v>
      </c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30"/>
      <c r="T36" s="49"/>
      <c r="U36" s="19"/>
      <c r="V36" s="27"/>
    </row>
    <row r="37" spans="1:23" s="6" customFormat="1" ht="120" customHeight="1" x14ac:dyDescent="0.2">
      <c r="A37" s="9">
        <v>19</v>
      </c>
      <c r="B37" s="24" t="s">
        <v>60</v>
      </c>
      <c r="C37" s="11">
        <v>11500000</v>
      </c>
      <c r="D37" s="11"/>
      <c r="E37" s="12"/>
      <c r="F37" s="12"/>
      <c r="G37" s="28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25">
        <f t="shared" ref="R37:R86" si="1">Q37*100/C37</f>
        <v>0</v>
      </c>
      <c r="S37" s="26">
        <f t="shared" ref="S37:S86" si="2">C37-Q37</f>
        <v>11500000</v>
      </c>
      <c r="T37" s="46"/>
      <c r="U37" s="13" t="s">
        <v>61</v>
      </c>
      <c r="V37" s="32" t="s">
        <v>73</v>
      </c>
      <c r="W37" s="6" t="s">
        <v>20</v>
      </c>
    </row>
    <row r="38" spans="1:23" s="6" customFormat="1" ht="72" customHeight="1" x14ac:dyDescent="0.2">
      <c r="A38" s="9">
        <v>20</v>
      </c>
      <c r="B38" s="24" t="s">
        <v>62</v>
      </c>
      <c r="C38" s="11">
        <v>8290000</v>
      </c>
      <c r="D38" s="11"/>
      <c r="E38" s="12"/>
      <c r="F38" s="12"/>
      <c r="G38" s="2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25">
        <f t="shared" si="1"/>
        <v>0</v>
      </c>
      <c r="S38" s="26">
        <f t="shared" si="2"/>
        <v>8290000</v>
      </c>
      <c r="T38" s="46"/>
      <c r="U38" s="13" t="s">
        <v>61</v>
      </c>
      <c r="V38" s="32" t="s">
        <v>73</v>
      </c>
      <c r="W38" s="6" t="s">
        <v>20</v>
      </c>
    </row>
    <row r="39" spans="1:23" s="6" customFormat="1" ht="96" customHeight="1" x14ac:dyDescent="0.2">
      <c r="A39" s="9">
        <v>21</v>
      </c>
      <c r="B39" s="24" t="s">
        <v>63</v>
      </c>
      <c r="C39" s="11">
        <v>2400000</v>
      </c>
      <c r="D39" s="11"/>
      <c r="E39" s="12"/>
      <c r="F39" s="12"/>
      <c r="G39" s="28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5">
        <f t="shared" si="1"/>
        <v>0</v>
      </c>
      <c r="S39" s="26">
        <f t="shared" si="2"/>
        <v>2400000</v>
      </c>
      <c r="T39" s="46"/>
      <c r="U39" s="13" t="s">
        <v>61</v>
      </c>
      <c r="V39" s="32" t="s">
        <v>27</v>
      </c>
      <c r="W39" s="6" t="s">
        <v>20</v>
      </c>
    </row>
    <row r="40" spans="1:23" s="6" customFormat="1" ht="96" customHeight="1" x14ac:dyDescent="0.2">
      <c r="A40" s="9">
        <v>22</v>
      </c>
      <c r="B40" s="24" t="s">
        <v>64</v>
      </c>
      <c r="C40" s="11">
        <v>8886000</v>
      </c>
      <c r="D40" s="11"/>
      <c r="E40" s="31">
        <v>6839000</v>
      </c>
      <c r="F40" s="12" t="s">
        <v>170</v>
      </c>
      <c r="G40" s="28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25">
        <f t="shared" si="1"/>
        <v>0</v>
      </c>
      <c r="S40" s="26">
        <f t="shared" si="2"/>
        <v>8886000</v>
      </c>
      <c r="T40" s="46"/>
      <c r="U40" s="13" t="s">
        <v>65</v>
      </c>
      <c r="V40" s="32" t="s">
        <v>171</v>
      </c>
      <c r="W40" s="6" t="s">
        <v>20</v>
      </c>
    </row>
    <row r="41" spans="1:23" s="6" customFormat="1" ht="96" customHeight="1" x14ac:dyDescent="0.2">
      <c r="A41" s="13">
        <v>23</v>
      </c>
      <c r="B41" s="50" t="s">
        <v>67</v>
      </c>
      <c r="C41" s="32">
        <v>5751000</v>
      </c>
      <c r="D41" s="32"/>
      <c r="E41" s="31">
        <v>4168000</v>
      </c>
      <c r="F41" s="12" t="s">
        <v>172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25">
        <f t="shared" si="1"/>
        <v>0</v>
      </c>
      <c r="S41" s="26">
        <f t="shared" si="2"/>
        <v>5751000</v>
      </c>
      <c r="T41" s="56">
        <f>C41-E41</f>
        <v>1583000</v>
      </c>
      <c r="U41" s="13" t="s">
        <v>65</v>
      </c>
      <c r="V41" s="32" t="s">
        <v>142</v>
      </c>
      <c r="W41" s="6" t="s">
        <v>20</v>
      </c>
    </row>
    <row r="42" spans="1:23" s="6" customFormat="1" ht="72" customHeight="1" x14ac:dyDescent="0.2">
      <c r="A42" s="13">
        <v>24</v>
      </c>
      <c r="B42" s="50" t="s">
        <v>69</v>
      </c>
      <c r="C42" s="32">
        <v>4091000</v>
      </c>
      <c r="D42" s="32"/>
      <c r="E42" s="51">
        <v>3250000</v>
      </c>
      <c r="F42" s="12" t="s">
        <v>173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25">
        <f t="shared" si="1"/>
        <v>0</v>
      </c>
      <c r="S42" s="26">
        <f t="shared" si="2"/>
        <v>4091000</v>
      </c>
      <c r="T42" s="52">
        <f>C42-E42</f>
        <v>841000</v>
      </c>
      <c r="U42" s="13" t="s">
        <v>65</v>
      </c>
      <c r="V42" s="32" t="s">
        <v>142</v>
      </c>
      <c r="W42" s="6" t="s">
        <v>20</v>
      </c>
    </row>
    <row r="43" spans="1:23" s="6" customFormat="1" ht="96" customHeight="1" x14ac:dyDescent="0.2">
      <c r="A43" s="13">
        <v>25</v>
      </c>
      <c r="B43" s="50" t="s">
        <v>71</v>
      </c>
      <c r="C43" s="32">
        <v>3400000</v>
      </c>
      <c r="D43" s="32"/>
      <c r="E43" s="12">
        <v>2842000</v>
      </c>
      <c r="F43" s="12" t="s">
        <v>174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25">
        <f t="shared" si="1"/>
        <v>0</v>
      </c>
      <c r="S43" s="26">
        <f t="shared" si="2"/>
        <v>3400000</v>
      </c>
      <c r="T43" s="56">
        <f>C43-E43</f>
        <v>558000</v>
      </c>
      <c r="U43" s="13" t="s">
        <v>65</v>
      </c>
      <c r="V43" s="32" t="s">
        <v>142</v>
      </c>
      <c r="W43" s="6" t="s">
        <v>20</v>
      </c>
    </row>
    <row r="44" spans="1:23" s="6" customFormat="1" ht="72" customHeight="1" x14ac:dyDescent="0.2">
      <c r="A44" s="9">
        <v>26</v>
      </c>
      <c r="B44" s="24" t="s">
        <v>72</v>
      </c>
      <c r="C44" s="11">
        <v>8400000</v>
      </c>
      <c r="D44" s="11"/>
      <c r="E44" s="57">
        <v>6970000</v>
      </c>
      <c r="F44" s="12" t="s">
        <v>175</v>
      </c>
      <c r="G44" s="28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25">
        <f t="shared" si="1"/>
        <v>0</v>
      </c>
      <c r="S44" s="26">
        <f t="shared" si="2"/>
        <v>8400000</v>
      </c>
      <c r="T44" s="46"/>
      <c r="U44" s="13" t="s">
        <v>31</v>
      </c>
      <c r="V44" s="32" t="s">
        <v>169</v>
      </c>
      <c r="W44" s="6" t="s">
        <v>20</v>
      </c>
    </row>
    <row r="45" spans="1:23" s="6" customFormat="1" ht="72" customHeight="1" x14ac:dyDescent="0.2">
      <c r="A45" s="9">
        <v>27</v>
      </c>
      <c r="B45" s="24" t="s">
        <v>74</v>
      </c>
      <c r="C45" s="11">
        <v>5980000</v>
      </c>
      <c r="D45" s="11"/>
      <c r="E45" s="12"/>
      <c r="F45" s="12"/>
      <c r="G45" s="28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25">
        <f t="shared" si="1"/>
        <v>0</v>
      </c>
      <c r="S45" s="26">
        <f t="shared" si="2"/>
        <v>5980000</v>
      </c>
      <c r="T45" s="46"/>
      <c r="U45" s="13" t="s">
        <v>31</v>
      </c>
      <c r="V45" s="32" t="s">
        <v>220</v>
      </c>
      <c r="W45" s="6" t="s">
        <v>20</v>
      </c>
    </row>
    <row r="46" spans="1:23" s="6" customFormat="1" ht="72" customHeight="1" x14ac:dyDescent="0.2">
      <c r="A46" s="13">
        <v>28</v>
      </c>
      <c r="B46" s="50" t="s">
        <v>75</v>
      </c>
      <c r="C46" s="32">
        <v>5000000</v>
      </c>
      <c r="D46" s="32"/>
      <c r="E46" s="31">
        <v>3740000</v>
      </c>
      <c r="F46" s="58" t="s">
        <v>177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25">
        <f t="shared" si="1"/>
        <v>0</v>
      </c>
      <c r="S46" s="26">
        <f t="shared" si="2"/>
        <v>5000000</v>
      </c>
      <c r="T46" s="52">
        <f>C46-E46</f>
        <v>1260000</v>
      </c>
      <c r="U46" s="13" t="s">
        <v>31</v>
      </c>
      <c r="V46" s="32" t="s">
        <v>142</v>
      </c>
      <c r="W46" s="6" t="s">
        <v>20</v>
      </c>
    </row>
    <row r="47" spans="1:23" s="6" customFormat="1" ht="72" customHeight="1" x14ac:dyDescent="0.2">
      <c r="A47" s="13">
        <v>29</v>
      </c>
      <c r="B47" s="50" t="s">
        <v>76</v>
      </c>
      <c r="C47" s="32">
        <v>1999800</v>
      </c>
      <c r="D47" s="32"/>
      <c r="E47" s="31">
        <v>1360000</v>
      </c>
      <c r="F47" s="12" t="s">
        <v>178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25">
        <f t="shared" si="1"/>
        <v>0</v>
      </c>
      <c r="S47" s="26">
        <f t="shared" si="2"/>
        <v>1999800</v>
      </c>
      <c r="T47" s="52">
        <f>C47-E47</f>
        <v>639800</v>
      </c>
      <c r="U47" s="13" t="s">
        <v>31</v>
      </c>
      <c r="V47" s="32" t="s">
        <v>142</v>
      </c>
      <c r="W47" s="6" t="s">
        <v>20</v>
      </c>
    </row>
    <row r="48" spans="1:23" s="6" customFormat="1" ht="72" customHeight="1" x14ac:dyDescent="0.2">
      <c r="A48" s="13">
        <v>30</v>
      </c>
      <c r="B48" s="50" t="s">
        <v>77</v>
      </c>
      <c r="C48" s="32">
        <v>1984800</v>
      </c>
      <c r="D48" s="32"/>
      <c r="E48" s="31">
        <v>1345000</v>
      </c>
      <c r="F48" s="12" t="s">
        <v>178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25">
        <f t="shared" si="1"/>
        <v>0</v>
      </c>
      <c r="S48" s="26">
        <f t="shared" si="2"/>
        <v>1984800</v>
      </c>
      <c r="T48" s="52">
        <f>C48-E48</f>
        <v>639800</v>
      </c>
      <c r="U48" s="13" t="s">
        <v>31</v>
      </c>
      <c r="V48" s="32" t="s">
        <v>142</v>
      </c>
      <c r="W48" s="6" t="s">
        <v>20</v>
      </c>
    </row>
    <row r="49" spans="1:23" s="6" customFormat="1" ht="72" customHeight="1" x14ac:dyDescent="0.2">
      <c r="A49" s="9">
        <v>31</v>
      </c>
      <c r="B49" s="24" t="s">
        <v>78</v>
      </c>
      <c r="C49" s="11">
        <v>1992000</v>
      </c>
      <c r="D49" s="11"/>
      <c r="E49" s="12"/>
      <c r="F49" s="12"/>
      <c r="G49" s="2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25">
        <f t="shared" si="1"/>
        <v>0</v>
      </c>
      <c r="S49" s="26">
        <f t="shared" si="2"/>
        <v>1992000</v>
      </c>
      <c r="T49" s="46"/>
      <c r="U49" s="13" t="s">
        <v>79</v>
      </c>
      <c r="V49" s="32" t="s">
        <v>33</v>
      </c>
      <c r="W49" s="6" t="s">
        <v>20</v>
      </c>
    </row>
    <row r="50" spans="1:23" s="6" customFormat="1" ht="72" customHeight="1" x14ac:dyDescent="0.2">
      <c r="A50" s="9">
        <v>32</v>
      </c>
      <c r="B50" s="24" t="s">
        <v>80</v>
      </c>
      <c r="C50" s="11">
        <v>1965000</v>
      </c>
      <c r="D50" s="11"/>
      <c r="E50" s="12"/>
      <c r="F50" s="12"/>
      <c r="G50" s="28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25">
        <f t="shared" si="1"/>
        <v>0</v>
      </c>
      <c r="S50" s="26">
        <f t="shared" si="2"/>
        <v>1965000</v>
      </c>
      <c r="T50" s="46"/>
      <c r="U50" s="13" t="s">
        <v>79</v>
      </c>
      <c r="V50" s="32" t="s">
        <v>33</v>
      </c>
      <c r="W50" s="6" t="s">
        <v>20</v>
      </c>
    </row>
    <row r="51" spans="1:23" s="6" customFormat="1" ht="72" customHeight="1" x14ac:dyDescent="0.2">
      <c r="A51" s="9">
        <v>33</v>
      </c>
      <c r="B51" s="24" t="s">
        <v>81</v>
      </c>
      <c r="C51" s="11">
        <v>1262000</v>
      </c>
      <c r="D51" s="11"/>
      <c r="E51" s="12"/>
      <c r="F51" s="12"/>
      <c r="G51" s="28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25">
        <f t="shared" si="1"/>
        <v>0</v>
      </c>
      <c r="S51" s="26">
        <f t="shared" si="2"/>
        <v>1262000</v>
      </c>
      <c r="T51" s="46"/>
      <c r="U51" s="13" t="s">
        <v>79</v>
      </c>
      <c r="V51" s="32" t="s">
        <v>73</v>
      </c>
      <c r="W51" s="6" t="s">
        <v>20</v>
      </c>
    </row>
    <row r="52" spans="1:23" s="6" customFormat="1" ht="72" customHeight="1" x14ac:dyDescent="0.2">
      <c r="A52" s="13">
        <v>34</v>
      </c>
      <c r="B52" s="50" t="s">
        <v>82</v>
      </c>
      <c r="C52" s="32">
        <v>14186000</v>
      </c>
      <c r="D52" s="32"/>
      <c r="E52" s="31">
        <v>13960000</v>
      </c>
      <c r="F52" s="12" t="s">
        <v>180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25">
        <f t="shared" si="1"/>
        <v>0</v>
      </c>
      <c r="S52" s="26">
        <f t="shared" si="2"/>
        <v>14186000</v>
      </c>
      <c r="T52" s="52">
        <f>C52-E52</f>
        <v>226000</v>
      </c>
      <c r="U52" s="13" t="s">
        <v>83</v>
      </c>
      <c r="V52" s="32" t="s">
        <v>142</v>
      </c>
      <c r="W52" s="6" t="s">
        <v>20</v>
      </c>
    </row>
    <row r="53" spans="1:23" s="6" customFormat="1" ht="72" customHeight="1" x14ac:dyDescent="0.2">
      <c r="A53" s="13">
        <v>35</v>
      </c>
      <c r="B53" s="50" t="s">
        <v>84</v>
      </c>
      <c r="C53" s="32">
        <v>6964000</v>
      </c>
      <c r="D53" s="32"/>
      <c r="E53" s="31">
        <v>6630000</v>
      </c>
      <c r="F53" s="12" t="s">
        <v>181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25">
        <f t="shared" si="1"/>
        <v>0</v>
      </c>
      <c r="S53" s="26">
        <f t="shared" si="2"/>
        <v>6964000</v>
      </c>
      <c r="T53" s="52">
        <f>C53-E53</f>
        <v>334000</v>
      </c>
      <c r="U53" s="13" t="s">
        <v>83</v>
      </c>
      <c r="V53" s="32" t="s">
        <v>142</v>
      </c>
      <c r="W53" s="6" t="s">
        <v>20</v>
      </c>
    </row>
    <row r="54" spans="1:23" s="6" customFormat="1" ht="72" customHeight="1" x14ac:dyDescent="0.2">
      <c r="A54" s="13">
        <v>36</v>
      </c>
      <c r="B54" s="50" t="s">
        <v>85</v>
      </c>
      <c r="C54" s="32">
        <v>4504000</v>
      </c>
      <c r="D54" s="3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25">
        <f t="shared" si="1"/>
        <v>0</v>
      </c>
      <c r="S54" s="26">
        <f t="shared" si="2"/>
        <v>4504000</v>
      </c>
      <c r="T54" s="46"/>
      <c r="U54" s="13" t="s">
        <v>83</v>
      </c>
      <c r="V54" s="32" t="s">
        <v>27</v>
      </c>
      <c r="W54" s="6" t="s">
        <v>20</v>
      </c>
    </row>
    <row r="55" spans="1:23" s="6" customFormat="1" ht="72" customHeight="1" x14ac:dyDescent="0.2">
      <c r="A55" s="13">
        <v>37</v>
      </c>
      <c r="B55" s="50" t="s">
        <v>86</v>
      </c>
      <c r="C55" s="32">
        <v>8749000</v>
      </c>
      <c r="D55" s="32"/>
      <c r="E55" s="31">
        <v>8720000</v>
      </c>
      <c r="F55" s="12" t="s">
        <v>182</v>
      </c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12"/>
      <c r="R55" s="25">
        <f t="shared" si="1"/>
        <v>0</v>
      </c>
      <c r="S55" s="26">
        <f t="shared" si="2"/>
        <v>8749000</v>
      </c>
      <c r="T55" s="52">
        <f>C55-E55</f>
        <v>29000</v>
      </c>
      <c r="U55" s="13" t="s">
        <v>24</v>
      </c>
      <c r="V55" s="32" t="s">
        <v>142</v>
      </c>
      <c r="W55" s="6" t="s">
        <v>20</v>
      </c>
    </row>
    <row r="56" spans="1:23" s="6" customFormat="1" ht="72" customHeight="1" x14ac:dyDescent="0.2">
      <c r="A56" s="13">
        <v>38</v>
      </c>
      <c r="B56" s="50" t="s">
        <v>87</v>
      </c>
      <c r="C56" s="32">
        <v>3080000</v>
      </c>
      <c r="D56" s="32"/>
      <c r="E56" s="31">
        <v>2598000</v>
      </c>
      <c r="F56" s="12" t="s">
        <v>183</v>
      </c>
      <c r="G56" s="51"/>
      <c r="H56" s="51"/>
      <c r="I56" s="51"/>
      <c r="J56" s="51"/>
      <c r="K56" s="51">
        <v>2598000</v>
      </c>
      <c r="L56" s="51"/>
      <c r="M56" s="51"/>
      <c r="N56" s="51"/>
      <c r="O56" s="51"/>
      <c r="P56" s="51"/>
      <c r="Q56" s="12"/>
      <c r="R56" s="25">
        <f t="shared" si="1"/>
        <v>0</v>
      </c>
      <c r="S56" s="26">
        <f t="shared" si="2"/>
        <v>3080000</v>
      </c>
      <c r="T56" s="52">
        <f>C56-E56</f>
        <v>482000</v>
      </c>
      <c r="U56" s="13" t="s">
        <v>24</v>
      </c>
      <c r="V56" s="32" t="s">
        <v>142</v>
      </c>
      <c r="W56" s="6" t="s">
        <v>20</v>
      </c>
    </row>
    <row r="57" spans="1:23" s="6" customFormat="1" ht="72" customHeight="1" x14ac:dyDescent="0.2">
      <c r="A57" s="13">
        <v>39</v>
      </c>
      <c r="B57" s="50" t="s">
        <v>88</v>
      </c>
      <c r="C57" s="32">
        <v>1827000</v>
      </c>
      <c r="D57" s="32"/>
      <c r="E57" s="31">
        <v>1820000</v>
      </c>
      <c r="F57" s="12" t="s">
        <v>184</v>
      </c>
      <c r="G57" s="51"/>
      <c r="H57" s="51"/>
      <c r="I57" s="51">
        <v>1820000</v>
      </c>
      <c r="J57" s="51"/>
      <c r="K57" s="51"/>
      <c r="L57" s="51"/>
      <c r="M57" s="51"/>
      <c r="N57" s="51"/>
      <c r="O57" s="51"/>
      <c r="P57" s="51"/>
      <c r="Q57" s="12"/>
      <c r="R57" s="25">
        <f t="shared" si="1"/>
        <v>0</v>
      </c>
      <c r="S57" s="26">
        <f t="shared" si="2"/>
        <v>1827000</v>
      </c>
      <c r="T57" s="52">
        <f t="shared" ref="T57:T62" si="3">C57-E57</f>
        <v>7000</v>
      </c>
      <c r="U57" s="13" t="s">
        <v>89</v>
      </c>
      <c r="V57" s="32" t="s">
        <v>142</v>
      </c>
      <c r="W57" s="6" t="s">
        <v>20</v>
      </c>
    </row>
    <row r="58" spans="1:23" s="6" customFormat="1" ht="96" customHeight="1" x14ac:dyDescent="0.2">
      <c r="A58" s="13">
        <v>40</v>
      </c>
      <c r="B58" s="50" t="s">
        <v>91</v>
      </c>
      <c r="C58" s="32">
        <v>1674000</v>
      </c>
      <c r="D58" s="32"/>
      <c r="E58" s="31">
        <v>1669000</v>
      </c>
      <c r="F58" s="12" t="s">
        <v>185</v>
      </c>
      <c r="G58" s="51"/>
      <c r="H58" s="51"/>
      <c r="I58" s="51"/>
      <c r="J58" s="51">
        <f>E58</f>
        <v>1669000</v>
      </c>
      <c r="K58" s="51"/>
      <c r="L58" s="51"/>
      <c r="M58" s="51"/>
      <c r="N58" s="51"/>
      <c r="O58" s="51"/>
      <c r="P58" s="51"/>
      <c r="Q58" s="12"/>
      <c r="R58" s="25">
        <f t="shared" si="1"/>
        <v>0</v>
      </c>
      <c r="S58" s="26">
        <f t="shared" si="2"/>
        <v>1674000</v>
      </c>
      <c r="T58" s="52">
        <f t="shared" si="3"/>
        <v>5000</v>
      </c>
      <c r="U58" s="13" t="s">
        <v>89</v>
      </c>
      <c r="V58" s="32" t="s">
        <v>142</v>
      </c>
      <c r="W58" s="6" t="s">
        <v>20</v>
      </c>
    </row>
    <row r="59" spans="1:23" s="6" customFormat="1" ht="72" customHeight="1" x14ac:dyDescent="0.2">
      <c r="A59" s="13">
        <v>41</v>
      </c>
      <c r="B59" s="50" t="s">
        <v>92</v>
      </c>
      <c r="C59" s="32">
        <v>14223000</v>
      </c>
      <c r="D59" s="32"/>
      <c r="E59" s="31"/>
      <c r="F59" s="12"/>
      <c r="G59" s="51"/>
      <c r="H59" s="51"/>
      <c r="I59" s="51"/>
      <c r="J59" s="51">
        <f>E59</f>
        <v>0</v>
      </c>
      <c r="K59" s="51"/>
      <c r="L59" s="51"/>
      <c r="M59" s="51"/>
      <c r="N59" s="51"/>
      <c r="O59" s="51"/>
      <c r="P59" s="51"/>
      <c r="Q59" s="12"/>
      <c r="R59" s="25">
        <f t="shared" si="1"/>
        <v>0</v>
      </c>
      <c r="S59" s="26">
        <f t="shared" si="2"/>
        <v>14223000</v>
      </c>
      <c r="T59" s="61"/>
      <c r="U59" s="13" t="s">
        <v>89</v>
      </c>
      <c r="V59" s="32" t="s">
        <v>73</v>
      </c>
      <c r="W59" s="6" t="s">
        <v>20</v>
      </c>
    </row>
    <row r="60" spans="1:23" s="6" customFormat="1" ht="72" customHeight="1" x14ac:dyDescent="0.2">
      <c r="A60" s="13">
        <v>42</v>
      </c>
      <c r="B60" s="50" t="s">
        <v>93</v>
      </c>
      <c r="C60" s="32">
        <v>2681000</v>
      </c>
      <c r="D60" s="32"/>
      <c r="E60" s="31">
        <v>2476000</v>
      </c>
      <c r="F60" s="12" t="s">
        <v>187</v>
      </c>
      <c r="G60" s="51"/>
      <c r="H60" s="51"/>
      <c r="I60" s="51">
        <f>E60</f>
        <v>2476000</v>
      </c>
      <c r="J60" s="51"/>
      <c r="K60" s="51"/>
      <c r="L60" s="51"/>
      <c r="M60" s="51"/>
      <c r="N60" s="51"/>
      <c r="O60" s="51"/>
      <c r="P60" s="51"/>
      <c r="Q60" s="31">
        <v>2476000</v>
      </c>
      <c r="R60" s="25">
        <f t="shared" si="1"/>
        <v>92.353599403207753</v>
      </c>
      <c r="S60" s="26">
        <f t="shared" si="2"/>
        <v>205000</v>
      </c>
      <c r="T60" s="52">
        <f t="shared" si="3"/>
        <v>205000</v>
      </c>
      <c r="U60" s="13" t="s">
        <v>89</v>
      </c>
      <c r="V60" s="32" t="s">
        <v>166</v>
      </c>
      <c r="W60" s="6" t="s">
        <v>20</v>
      </c>
    </row>
    <row r="61" spans="1:23" s="6" customFormat="1" ht="72" customHeight="1" x14ac:dyDescent="0.2">
      <c r="A61" s="13">
        <v>43</v>
      </c>
      <c r="B61" s="50" t="s">
        <v>94</v>
      </c>
      <c r="C61" s="32">
        <v>1635000</v>
      </c>
      <c r="D61" s="32"/>
      <c r="E61" s="31">
        <v>1330000</v>
      </c>
      <c r="F61" s="12" t="s">
        <v>188</v>
      </c>
      <c r="G61" s="51"/>
      <c r="H61" s="51"/>
      <c r="I61" s="51">
        <f>E61</f>
        <v>1330000</v>
      </c>
      <c r="J61" s="51"/>
      <c r="K61" s="51"/>
      <c r="L61" s="51"/>
      <c r="M61" s="51"/>
      <c r="N61" s="51"/>
      <c r="O61" s="51"/>
      <c r="P61" s="51"/>
      <c r="Q61" s="12"/>
      <c r="R61" s="25">
        <f t="shared" si="1"/>
        <v>0</v>
      </c>
      <c r="S61" s="26">
        <f t="shared" si="2"/>
        <v>1635000</v>
      </c>
      <c r="T61" s="52">
        <f t="shared" si="3"/>
        <v>305000</v>
      </c>
      <c r="U61" s="13" t="s">
        <v>89</v>
      </c>
      <c r="V61" s="32" t="s">
        <v>142</v>
      </c>
      <c r="W61" s="6" t="s">
        <v>20</v>
      </c>
    </row>
    <row r="62" spans="1:23" s="6" customFormat="1" ht="120" customHeight="1" x14ac:dyDescent="0.2">
      <c r="A62" s="13">
        <v>44</v>
      </c>
      <c r="B62" s="50" t="s">
        <v>95</v>
      </c>
      <c r="C62" s="32">
        <v>1310000</v>
      </c>
      <c r="D62" s="32"/>
      <c r="E62" s="31">
        <v>1310000</v>
      </c>
      <c r="F62" s="12" t="s">
        <v>189</v>
      </c>
      <c r="G62" s="51"/>
      <c r="H62" s="51"/>
      <c r="I62" s="51">
        <f>E62</f>
        <v>1310000</v>
      </c>
      <c r="J62" s="51"/>
      <c r="K62" s="51"/>
      <c r="L62" s="51"/>
      <c r="M62" s="51"/>
      <c r="N62" s="51"/>
      <c r="O62" s="51"/>
      <c r="P62" s="51"/>
      <c r="Q62" s="12"/>
      <c r="R62" s="25">
        <f t="shared" si="1"/>
        <v>0</v>
      </c>
      <c r="S62" s="26">
        <f t="shared" si="2"/>
        <v>1310000</v>
      </c>
      <c r="T62" s="52">
        <f t="shared" si="3"/>
        <v>0</v>
      </c>
      <c r="U62" s="13" t="s">
        <v>89</v>
      </c>
      <c r="V62" s="32" t="s">
        <v>142</v>
      </c>
      <c r="W62" s="6" t="s">
        <v>20</v>
      </c>
    </row>
    <row r="63" spans="1:23" s="6" customFormat="1" ht="96" x14ac:dyDescent="0.2">
      <c r="A63" s="9">
        <v>45</v>
      </c>
      <c r="B63" s="24" t="s">
        <v>96</v>
      </c>
      <c r="C63" s="11">
        <v>4549000</v>
      </c>
      <c r="D63" s="11"/>
      <c r="E63" s="31">
        <v>4540000</v>
      </c>
      <c r="F63" s="12" t="s">
        <v>190</v>
      </c>
      <c r="G63" s="2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5">
        <f t="shared" si="1"/>
        <v>0</v>
      </c>
      <c r="S63" s="26">
        <f t="shared" si="2"/>
        <v>4549000</v>
      </c>
      <c r="T63" s="46"/>
      <c r="U63" s="13" t="s">
        <v>29</v>
      </c>
      <c r="V63" s="32" t="s">
        <v>142</v>
      </c>
      <c r="W63" s="6" t="s">
        <v>20</v>
      </c>
    </row>
    <row r="64" spans="1:23" s="6" customFormat="1" ht="96" x14ac:dyDescent="0.2">
      <c r="A64" s="13">
        <v>46</v>
      </c>
      <c r="B64" s="50" t="s">
        <v>97</v>
      </c>
      <c r="C64" s="32">
        <v>2160000</v>
      </c>
      <c r="D64" s="32"/>
      <c r="E64" s="31">
        <v>1510000</v>
      </c>
      <c r="F64" s="12" t="s">
        <v>191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25">
        <f t="shared" si="1"/>
        <v>0</v>
      </c>
      <c r="S64" s="26">
        <f t="shared" si="2"/>
        <v>2160000</v>
      </c>
      <c r="T64" s="56">
        <f>C64-E64</f>
        <v>650000</v>
      </c>
      <c r="U64" s="13" t="s">
        <v>29</v>
      </c>
      <c r="V64" s="32" t="s">
        <v>142</v>
      </c>
      <c r="W64" s="6" t="s">
        <v>20</v>
      </c>
    </row>
    <row r="65" spans="1:23" s="6" customFormat="1" ht="96" x14ac:dyDescent="0.2">
      <c r="A65" s="13">
        <v>47</v>
      </c>
      <c r="B65" s="50" t="s">
        <v>98</v>
      </c>
      <c r="C65" s="32">
        <v>2167000</v>
      </c>
      <c r="D65" s="3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25">
        <f t="shared" si="1"/>
        <v>0</v>
      </c>
      <c r="S65" s="26">
        <f t="shared" si="2"/>
        <v>2167000</v>
      </c>
      <c r="T65" s="46"/>
      <c r="U65" s="13" t="s">
        <v>29</v>
      </c>
      <c r="V65" s="32" t="s">
        <v>27</v>
      </c>
      <c r="W65" s="6" t="s">
        <v>20</v>
      </c>
    </row>
    <row r="66" spans="1:23" s="6" customFormat="1" ht="96" x14ac:dyDescent="0.2">
      <c r="A66" s="13">
        <v>48</v>
      </c>
      <c r="B66" s="50" t="s">
        <v>99</v>
      </c>
      <c r="C66" s="32">
        <v>1442000</v>
      </c>
      <c r="D66" s="32"/>
      <c r="E66" s="31">
        <v>1355000</v>
      </c>
      <c r="F66" s="12" t="s">
        <v>193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25">
        <f t="shared" si="1"/>
        <v>0</v>
      </c>
      <c r="S66" s="26">
        <f t="shared" si="2"/>
        <v>1442000</v>
      </c>
      <c r="T66" s="55">
        <v>87000</v>
      </c>
      <c r="U66" s="13" t="s">
        <v>29</v>
      </c>
      <c r="V66" s="32" t="s">
        <v>142</v>
      </c>
      <c r="W66" s="6" t="s">
        <v>20</v>
      </c>
    </row>
    <row r="67" spans="1:23" s="6" customFormat="1" ht="72" x14ac:dyDescent="0.2">
      <c r="A67" s="13">
        <v>49</v>
      </c>
      <c r="B67" s="50" t="s">
        <v>100</v>
      </c>
      <c r="C67" s="32">
        <v>7012000</v>
      </c>
      <c r="D67" s="3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25">
        <f t="shared" si="1"/>
        <v>0</v>
      </c>
      <c r="S67" s="26">
        <f t="shared" si="2"/>
        <v>7012000</v>
      </c>
      <c r="T67" s="46"/>
      <c r="U67" s="13" t="s">
        <v>29</v>
      </c>
      <c r="V67" s="32" t="s">
        <v>70</v>
      </c>
      <c r="W67" s="6" t="s">
        <v>20</v>
      </c>
    </row>
    <row r="68" spans="1:23" s="6" customFormat="1" ht="72" x14ac:dyDescent="0.2">
      <c r="A68" s="13">
        <v>50</v>
      </c>
      <c r="B68" s="50" t="s">
        <v>101</v>
      </c>
      <c r="C68" s="32">
        <v>1612000</v>
      </c>
      <c r="D68" s="3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25">
        <f t="shared" si="1"/>
        <v>0</v>
      </c>
      <c r="S68" s="26">
        <f t="shared" si="2"/>
        <v>1612000</v>
      </c>
      <c r="T68" s="46"/>
      <c r="U68" s="13" t="s">
        <v>29</v>
      </c>
      <c r="V68" s="32" t="s">
        <v>70</v>
      </c>
      <c r="W68" s="6" t="s">
        <v>20</v>
      </c>
    </row>
    <row r="69" spans="1:23" s="6" customFormat="1" ht="72" customHeight="1" x14ac:dyDescent="0.2">
      <c r="A69" s="13">
        <v>51</v>
      </c>
      <c r="B69" s="50" t="s">
        <v>102</v>
      </c>
      <c r="C69" s="32">
        <v>13000000</v>
      </c>
      <c r="D69" s="32"/>
      <c r="E69" s="31">
        <v>8839000</v>
      </c>
      <c r="F69" s="12" t="s">
        <v>195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25">
        <f t="shared" si="1"/>
        <v>0</v>
      </c>
      <c r="S69" s="26">
        <f t="shared" si="2"/>
        <v>13000000</v>
      </c>
      <c r="T69" s="52">
        <f>C69-E69</f>
        <v>4161000</v>
      </c>
      <c r="U69" s="13" t="s">
        <v>103</v>
      </c>
      <c r="V69" s="32" t="s">
        <v>142</v>
      </c>
      <c r="W69" s="6" t="s">
        <v>20</v>
      </c>
    </row>
    <row r="70" spans="1:23" s="6" customFormat="1" ht="96" customHeight="1" x14ac:dyDescent="0.2">
      <c r="A70" s="13">
        <v>52</v>
      </c>
      <c r="B70" s="50" t="s">
        <v>104</v>
      </c>
      <c r="C70" s="32">
        <v>7148000</v>
      </c>
      <c r="D70" s="32"/>
      <c r="E70" s="31">
        <v>4939000</v>
      </c>
      <c r="F70" s="12" t="s">
        <v>196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25">
        <f t="shared" si="1"/>
        <v>0</v>
      </c>
      <c r="S70" s="26">
        <f t="shared" si="2"/>
        <v>7148000</v>
      </c>
      <c r="T70" s="52">
        <f>C70-E70</f>
        <v>2209000</v>
      </c>
      <c r="U70" s="13" t="s">
        <v>103</v>
      </c>
      <c r="V70" s="32" t="s">
        <v>142</v>
      </c>
      <c r="W70" s="6" t="s">
        <v>20</v>
      </c>
    </row>
    <row r="71" spans="1:23" s="6" customFormat="1" ht="96" customHeight="1" x14ac:dyDescent="0.2">
      <c r="A71" s="13">
        <v>53</v>
      </c>
      <c r="B71" s="50" t="s">
        <v>105</v>
      </c>
      <c r="C71" s="32">
        <v>7210000</v>
      </c>
      <c r="D71" s="32"/>
      <c r="E71" s="31">
        <v>5490000</v>
      </c>
      <c r="F71" s="12" t="s">
        <v>197</v>
      </c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12"/>
      <c r="R71" s="25">
        <f t="shared" si="1"/>
        <v>0</v>
      </c>
      <c r="S71" s="26">
        <f t="shared" si="2"/>
        <v>7210000</v>
      </c>
      <c r="T71" s="52">
        <f>C71-E71</f>
        <v>1720000</v>
      </c>
      <c r="U71" s="13" t="s">
        <v>24</v>
      </c>
      <c r="V71" s="32" t="s">
        <v>142</v>
      </c>
      <c r="W71" s="6" t="s">
        <v>20</v>
      </c>
    </row>
    <row r="72" spans="1:23" s="6" customFormat="1" ht="48" x14ac:dyDescent="0.2">
      <c r="A72" s="9">
        <v>54</v>
      </c>
      <c r="B72" s="24" t="s">
        <v>106</v>
      </c>
      <c r="C72" s="11">
        <v>1530000</v>
      </c>
      <c r="D72" s="11"/>
      <c r="E72" s="12"/>
      <c r="F72" s="12"/>
      <c r="G72" s="28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25">
        <f t="shared" si="1"/>
        <v>0</v>
      </c>
      <c r="S72" s="26">
        <f t="shared" si="2"/>
        <v>1530000</v>
      </c>
      <c r="T72" s="46"/>
      <c r="U72" s="13" t="s">
        <v>29</v>
      </c>
      <c r="V72" s="32" t="s">
        <v>27</v>
      </c>
      <c r="W72" s="6" t="s">
        <v>20</v>
      </c>
    </row>
    <row r="73" spans="1:23" s="6" customFormat="1" ht="72" x14ac:dyDescent="0.2">
      <c r="A73" s="9">
        <v>55</v>
      </c>
      <c r="B73" s="24" t="s">
        <v>107</v>
      </c>
      <c r="C73" s="11">
        <v>5556000</v>
      </c>
      <c r="D73" s="11"/>
      <c r="E73" s="12"/>
      <c r="F73" s="12"/>
      <c r="G73" s="28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25">
        <f t="shared" si="1"/>
        <v>0</v>
      </c>
      <c r="S73" s="26">
        <f t="shared" si="2"/>
        <v>5556000</v>
      </c>
      <c r="T73" s="46"/>
      <c r="U73" s="13" t="s">
        <v>29</v>
      </c>
      <c r="V73" s="32" t="s">
        <v>70</v>
      </c>
      <c r="W73" s="6" t="s">
        <v>20</v>
      </c>
    </row>
    <row r="74" spans="1:23" s="6" customFormat="1" ht="96" x14ac:dyDescent="0.2">
      <c r="A74" s="13">
        <v>56</v>
      </c>
      <c r="B74" s="50" t="s">
        <v>108</v>
      </c>
      <c r="C74" s="32">
        <v>1859000</v>
      </c>
      <c r="D74" s="32"/>
      <c r="E74" s="31">
        <v>1750000</v>
      </c>
      <c r="F74" s="12" t="s">
        <v>199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25">
        <f t="shared" si="1"/>
        <v>0</v>
      </c>
      <c r="S74" s="26">
        <f t="shared" si="2"/>
        <v>1859000</v>
      </c>
      <c r="T74" s="56">
        <f t="shared" ref="T74:T80" si="4">C74-E74</f>
        <v>109000</v>
      </c>
      <c r="U74" s="13" t="s">
        <v>29</v>
      </c>
      <c r="V74" s="32" t="s">
        <v>142</v>
      </c>
      <c r="W74" s="6" t="s">
        <v>20</v>
      </c>
    </row>
    <row r="75" spans="1:23" s="6" customFormat="1" ht="72" customHeight="1" x14ac:dyDescent="0.2">
      <c r="A75" s="13">
        <v>57</v>
      </c>
      <c r="B75" s="50" t="s">
        <v>109</v>
      </c>
      <c r="C75" s="32">
        <v>5121000</v>
      </c>
      <c r="D75" s="32"/>
      <c r="E75" s="31">
        <v>4080000</v>
      </c>
      <c r="F75" s="12" t="s">
        <v>200</v>
      </c>
      <c r="G75" s="12"/>
      <c r="H75" s="31">
        <v>1224000</v>
      </c>
      <c r="I75" s="12"/>
      <c r="J75" s="31">
        <v>1224000</v>
      </c>
      <c r="K75" s="31">
        <v>1632000</v>
      </c>
      <c r="L75" s="12"/>
      <c r="M75" s="12"/>
      <c r="N75" s="12"/>
      <c r="O75" s="12"/>
      <c r="P75" s="12"/>
      <c r="Q75" s="12"/>
      <c r="R75" s="25">
        <f t="shared" si="1"/>
        <v>0</v>
      </c>
      <c r="S75" s="26">
        <f t="shared" si="2"/>
        <v>5121000</v>
      </c>
      <c r="T75" s="52">
        <f t="shared" si="4"/>
        <v>1041000</v>
      </c>
      <c r="U75" s="13" t="s">
        <v>31</v>
      </c>
      <c r="V75" s="32" t="s">
        <v>142</v>
      </c>
      <c r="W75" s="6" t="s">
        <v>20</v>
      </c>
    </row>
    <row r="76" spans="1:23" s="6" customFormat="1" ht="72" customHeight="1" x14ac:dyDescent="0.2">
      <c r="A76" s="9">
        <v>58</v>
      </c>
      <c r="B76" s="24" t="s">
        <v>110</v>
      </c>
      <c r="C76" s="11">
        <v>7077000</v>
      </c>
      <c r="D76" s="11"/>
      <c r="E76" s="31">
        <v>6596000</v>
      </c>
      <c r="F76" s="12" t="s">
        <v>201</v>
      </c>
      <c r="G76" s="28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25">
        <f t="shared" si="1"/>
        <v>0</v>
      </c>
      <c r="S76" s="26">
        <f t="shared" si="2"/>
        <v>7077000</v>
      </c>
      <c r="T76" s="52">
        <f t="shared" si="4"/>
        <v>481000</v>
      </c>
      <c r="U76" s="13" t="s">
        <v>46</v>
      </c>
      <c r="V76" s="32" t="s">
        <v>142</v>
      </c>
      <c r="W76" s="6" t="s">
        <v>20</v>
      </c>
    </row>
    <row r="77" spans="1:23" s="6" customFormat="1" ht="74.25" customHeight="1" x14ac:dyDescent="0.2">
      <c r="A77" s="9">
        <v>59</v>
      </c>
      <c r="B77" s="24" t="s">
        <v>111</v>
      </c>
      <c r="C77" s="11">
        <v>6758000</v>
      </c>
      <c r="D77" s="11"/>
      <c r="E77" s="31">
        <v>4980000</v>
      </c>
      <c r="F77" s="12" t="s">
        <v>202</v>
      </c>
      <c r="G77" s="28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25">
        <f t="shared" si="1"/>
        <v>0</v>
      </c>
      <c r="S77" s="26">
        <f t="shared" si="2"/>
        <v>6758000</v>
      </c>
      <c r="T77" s="52">
        <f t="shared" si="4"/>
        <v>1778000</v>
      </c>
      <c r="U77" s="13" t="s">
        <v>65</v>
      </c>
      <c r="V77" s="32" t="s">
        <v>142</v>
      </c>
      <c r="W77" s="6" t="s">
        <v>20</v>
      </c>
    </row>
    <row r="78" spans="1:23" s="6" customFormat="1" ht="72" customHeight="1" x14ac:dyDescent="0.2">
      <c r="A78" s="13">
        <v>60</v>
      </c>
      <c r="B78" s="50" t="s">
        <v>112</v>
      </c>
      <c r="C78" s="32">
        <v>8608000</v>
      </c>
      <c r="D78" s="32"/>
      <c r="E78" s="31">
        <v>5890000</v>
      </c>
      <c r="F78" s="12" t="s">
        <v>182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12"/>
      <c r="R78" s="25">
        <f t="shared" si="1"/>
        <v>0</v>
      </c>
      <c r="S78" s="26">
        <f t="shared" si="2"/>
        <v>8608000</v>
      </c>
      <c r="T78" s="52">
        <f t="shared" si="4"/>
        <v>2718000</v>
      </c>
      <c r="U78" s="13" t="s">
        <v>24</v>
      </c>
      <c r="V78" s="32" t="s">
        <v>142</v>
      </c>
      <c r="W78" s="6" t="s">
        <v>20</v>
      </c>
    </row>
    <row r="79" spans="1:23" s="6" customFormat="1" ht="74.25" customHeight="1" x14ac:dyDescent="0.2">
      <c r="A79" s="13">
        <v>61</v>
      </c>
      <c r="B79" s="50" t="s">
        <v>113</v>
      </c>
      <c r="C79" s="32">
        <v>3466000</v>
      </c>
      <c r="D79" s="32"/>
      <c r="E79" s="31">
        <v>2550000</v>
      </c>
      <c r="F79" s="12" t="s">
        <v>203</v>
      </c>
      <c r="G79" s="12"/>
      <c r="H79" s="12"/>
      <c r="I79" s="39">
        <f>E79</f>
        <v>2550000</v>
      </c>
      <c r="J79" s="12"/>
      <c r="K79" s="12"/>
      <c r="L79" s="12"/>
      <c r="M79" s="12"/>
      <c r="N79" s="12"/>
      <c r="O79" s="12"/>
      <c r="P79" s="12"/>
      <c r="Q79" s="12"/>
      <c r="R79" s="25">
        <f t="shared" si="1"/>
        <v>0</v>
      </c>
      <c r="S79" s="26">
        <f t="shared" si="2"/>
        <v>3466000</v>
      </c>
      <c r="T79" s="52">
        <f t="shared" si="4"/>
        <v>916000</v>
      </c>
      <c r="U79" s="13" t="s">
        <v>31</v>
      </c>
      <c r="V79" s="32" t="s">
        <v>142</v>
      </c>
      <c r="W79" s="6" t="s">
        <v>20</v>
      </c>
    </row>
    <row r="80" spans="1:23" s="6" customFormat="1" ht="72" customHeight="1" x14ac:dyDescent="0.2">
      <c r="A80" s="13">
        <v>62</v>
      </c>
      <c r="B80" s="50" t="s">
        <v>114</v>
      </c>
      <c r="C80" s="32">
        <v>7419000</v>
      </c>
      <c r="D80" s="32"/>
      <c r="E80" s="31">
        <v>7419000</v>
      </c>
      <c r="F80" s="12" t="s">
        <v>189</v>
      </c>
      <c r="G80" s="51"/>
      <c r="H80" s="51"/>
      <c r="I80" s="31">
        <f>E80</f>
        <v>7419000</v>
      </c>
      <c r="J80" s="51"/>
      <c r="K80" s="51"/>
      <c r="L80" s="51"/>
      <c r="M80" s="51"/>
      <c r="N80" s="51"/>
      <c r="O80" s="51"/>
      <c r="P80" s="51"/>
      <c r="Q80" s="12"/>
      <c r="R80" s="25">
        <f t="shared" si="1"/>
        <v>0</v>
      </c>
      <c r="S80" s="26">
        <f t="shared" si="2"/>
        <v>7419000</v>
      </c>
      <c r="T80" s="52">
        <f t="shared" si="4"/>
        <v>0</v>
      </c>
      <c r="U80" s="13" t="s">
        <v>89</v>
      </c>
      <c r="V80" s="32" t="s">
        <v>142</v>
      </c>
      <c r="W80" s="6" t="s">
        <v>20</v>
      </c>
    </row>
    <row r="81" spans="1:23" s="6" customFormat="1" ht="50.25" customHeight="1" x14ac:dyDescent="0.2">
      <c r="A81" s="13">
        <v>63</v>
      </c>
      <c r="B81" s="50" t="s">
        <v>115</v>
      </c>
      <c r="C81" s="32">
        <v>2110000</v>
      </c>
      <c r="D81" s="3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25">
        <f t="shared" si="1"/>
        <v>0</v>
      </c>
      <c r="S81" s="26">
        <f t="shared" si="2"/>
        <v>2110000</v>
      </c>
      <c r="T81" s="46"/>
      <c r="U81" s="13" t="s">
        <v>29</v>
      </c>
      <c r="V81" s="32" t="s">
        <v>27</v>
      </c>
      <c r="W81" s="6" t="s">
        <v>20</v>
      </c>
    </row>
    <row r="82" spans="1:23" s="6" customFormat="1" ht="72" x14ac:dyDescent="0.2">
      <c r="A82" s="13">
        <v>64</v>
      </c>
      <c r="B82" s="50" t="s">
        <v>116</v>
      </c>
      <c r="C82" s="32">
        <v>7290000</v>
      </c>
      <c r="D82" s="3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25">
        <f t="shared" si="1"/>
        <v>0</v>
      </c>
      <c r="S82" s="26">
        <f t="shared" si="2"/>
        <v>7290000</v>
      </c>
      <c r="T82" s="46"/>
      <c r="U82" s="13" t="s">
        <v>29</v>
      </c>
      <c r="V82" s="32" t="s">
        <v>27</v>
      </c>
      <c r="W82" s="6" t="s">
        <v>20</v>
      </c>
    </row>
    <row r="83" spans="1:23" s="6" customFormat="1" ht="72" x14ac:dyDescent="0.2">
      <c r="A83" s="13">
        <v>65</v>
      </c>
      <c r="B83" s="50" t="s">
        <v>117</v>
      </c>
      <c r="C83" s="32">
        <v>6400000</v>
      </c>
      <c r="D83" s="3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25">
        <f t="shared" si="1"/>
        <v>0</v>
      </c>
      <c r="S83" s="26">
        <f t="shared" si="2"/>
        <v>6400000</v>
      </c>
      <c r="T83" s="46"/>
      <c r="U83" s="13" t="s">
        <v>29</v>
      </c>
      <c r="V83" s="32" t="s">
        <v>27</v>
      </c>
      <c r="W83" s="6" t="s">
        <v>20</v>
      </c>
    </row>
    <row r="84" spans="1:23" s="6" customFormat="1" ht="48" x14ac:dyDescent="0.2">
      <c r="A84" s="13">
        <v>66</v>
      </c>
      <c r="B84" s="50" t="s">
        <v>118</v>
      </c>
      <c r="C84" s="32">
        <v>1899000</v>
      </c>
      <c r="D84" s="32"/>
      <c r="E84" s="31">
        <v>1400000</v>
      </c>
      <c r="F84" s="12" t="s">
        <v>204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25">
        <f t="shared" si="1"/>
        <v>0</v>
      </c>
      <c r="S84" s="26">
        <f t="shared" si="2"/>
        <v>1899000</v>
      </c>
      <c r="T84" s="46"/>
      <c r="U84" s="13" t="s">
        <v>29</v>
      </c>
      <c r="V84" s="32" t="s">
        <v>142</v>
      </c>
      <c r="W84" s="6" t="s">
        <v>20</v>
      </c>
    </row>
    <row r="85" spans="1:23" s="6" customFormat="1" ht="96" x14ac:dyDescent="0.2">
      <c r="A85" s="13">
        <v>67</v>
      </c>
      <c r="B85" s="50" t="s">
        <v>119</v>
      </c>
      <c r="C85" s="32">
        <v>3563000</v>
      </c>
      <c r="D85" s="32"/>
      <c r="E85" s="31">
        <v>3554900</v>
      </c>
      <c r="F85" s="12" t="s">
        <v>205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25">
        <f t="shared" si="1"/>
        <v>0</v>
      </c>
      <c r="S85" s="26">
        <f t="shared" si="2"/>
        <v>3563000</v>
      </c>
      <c r="T85" s="56">
        <f>C85-E85</f>
        <v>8100</v>
      </c>
      <c r="U85" s="13" t="s">
        <v>29</v>
      </c>
      <c r="V85" s="32" t="s">
        <v>142</v>
      </c>
      <c r="W85" s="6" t="s">
        <v>20</v>
      </c>
    </row>
    <row r="86" spans="1:23" s="6" customFormat="1" ht="99.75" customHeight="1" x14ac:dyDescent="0.2">
      <c r="A86" s="9">
        <v>68</v>
      </c>
      <c r="B86" s="24" t="s">
        <v>120</v>
      </c>
      <c r="C86" s="11">
        <v>3513000</v>
      </c>
      <c r="D86" s="11"/>
      <c r="E86" s="12"/>
      <c r="F86" s="12"/>
      <c r="G86" s="28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25">
        <f t="shared" si="1"/>
        <v>0</v>
      </c>
      <c r="S86" s="26">
        <f t="shared" si="2"/>
        <v>3513000</v>
      </c>
      <c r="T86" s="46"/>
      <c r="U86" s="13" t="s">
        <v>61</v>
      </c>
      <c r="V86" s="32" t="s">
        <v>66</v>
      </c>
      <c r="W86" s="6" t="s">
        <v>20</v>
      </c>
    </row>
    <row r="87" spans="1:23" s="6" customFormat="1" ht="24" customHeight="1" x14ac:dyDescent="0.2">
      <c r="A87" s="14"/>
      <c r="B87" s="15" t="s">
        <v>121</v>
      </c>
      <c r="C87" s="16"/>
      <c r="D87" s="16"/>
      <c r="E87" s="16"/>
      <c r="F87" s="16"/>
      <c r="G87" s="21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47"/>
      <c r="U87" s="17"/>
      <c r="V87" s="18"/>
      <c r="W87" s="6" t="s">
        <v>15</v>
      </c>
    </row>
    <row r="88" spans="1:23" s="6" customFormat="1" ht="48" customHeight="1" x14ac:dyDescent="0.2">
      <c r="A88" s="19"/>
      <c r="B88" s="20" t="s">
        <v>122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48"/>
      <c r="U88" s="22"/>
      <c r="V88" s="23"/>
    </row>
    <row r="89" spans="1:23" s="6" customFormat="1" ht="48" customHeight="1" x14ac:dyDescent="0.2">
      <c r="A89" s="9">
        <v>69</v>
      </c>
      <c r="B89" s="24" t="s">
        <v>123</v>
      </c>
      <c r="C89" s="11">
        <v>68400</v>
      </c>
      <c r="D89" s="11"/>
      <c r="E89" s="12"/>
      <c r="F89" s="12"/>
      <c r="G89" s="28"/>
      <c r="H89" s="12"/>
      <c r="I89" s="12"/>
      <c r="J89" s="12"/>
      <c r="K89" s="12"/>
      <c r="L89" s="12"/>
      <c r="M89" s="12"/>
      <c r="N89" s="12"/>
      <c r="O89" s="12"/>
      <c r="P89" s="12"/>
      <c r="Q89" s="31">
        <v>62140</v>
      </c>
      <c r="R89" s="25">
        <f t="shared" ref="R89:R94" si="5">Q89*100/C89</f>
        <v>90.847953216374265</v>
      </c>
      <c r="S89" s="26">
        <f t="shared" ref="S89:S94" si="6">C89-Q89</f>
        <v>6260</v>
      </c>
      <c r="T89" s="46"/>
      <c r="U89" s="13" t="s">
        <v>124</v>
      </c>
      <c r="V89" s="11" t="s">
        <v>19</v>
      </c>
      <c r="W89" s="6" t="s">
        <v>20</v>
      </c>
    </row>
    <row r="90" spans="1:23" s="6" customFormat="1" ht="48" customHeight="1" x14ac:dyDescent="0.2">
      <c r="A90" s="9">
        <v>70</v>
      </c>
      <c r="B90" s="24" t="s">
        <v>125</v>
      </c>
      <c r="C90" s="11">
        <v>84200</v>
      </c>
      <c r="D90" s="11"/>
      <c r="E90" s="12"/>
      <c r="F90" s="12"/>
      <c r="G90" s="28"/>
      <c r="H90" s="12"/>
      <c r="I90" s="12"/>
      <c r="J90" s="12"/>
      <c r="K90" s="12"/>
      <c r="L90" s="12"/>
      <c r="M90" s="12"/>
      <c r="N90" s="12"/>
      <c r="O90" s="12"/>
      <c r="P90" s="12"/>
      <c r="Q90" s="31">
        <v>84200</v>
      </c>
      <c r="R90" s="25">
        <f t="shared" si="5"/>
        <v>100</v>
      </c>
      <c r="S90" s="26">
        <f t="shared" si="6"/>
        <v>0</v>
      </c>
      <c r="T90" s="46"/>
      <c r="U90" s="13" t="s">
        <v>126</v>
      </c>
      <c r="V90" s="11" t="s">
        <v>19</v>
      </c>
      <c r="W90" s="6" t="s">
        <v>20</v>
      </c>
    </row>
    <row r="91" spans="1:23" s="6" customFormat="1" ht="48" customHeight="1" x14ac:dyDescent="0.2">
      <c r="A91" s="9">
        <v>71</v>
      </c>
      <c r="B91" s="24" t="s">
        <v>127</v>
      </c>
      <c r="C91" s="11">
        <v>1742100</v>
      </c>
      <c r="D91" s="11"/>
      <c r="E91" s="12"/>
      <c r="F91" s="12"/>
      <c r="G91" s="28"/>
      <c r="H91" s="12"/>
      <c r="I91" s="12"/>
      <c r="J91" s="12"/>
      <c r="K91" s="12"/>
      <c r="L91" s="12"/>
      <c r="M91" s="12"/>
      <c r="N91" s="12"/>
      <c r="O91" s="12"/>
      <c r="P91" s="12"/>
      <c r="Q91" s="31">
        <v>172100</v>
      </c>
      <c r="R91" s="25">
        <f t="shared" si="5"/>
        <v>9.8788818093106023</v>
      </c>
      <c r="S91" s="26">
        <f t="shared" si="6"/>
        <v>1570000</v>
      </c>
      <c r="T91" s="46"/>
      <c r="U91" s="13" t="s">
        <v>126</v>
      </c>
      <c r="V91" s="11" t="s">
        <v>19</v>
      </c>
      <c r="W91" s="6" t="s">
        <v>20</v>
      </c>
    </row>
    <row r="92" spans="1:23" s="6" customFormat="1" ht="48" customHeight="1" x14ac:dyDescent="0.2">
      <c r="A92" s="9">
        <v>72</v>
      </c>
      <c r="B92" s="24" t="s">
        <v>128</v>
      </c>
      <c r="C92" s="11">
        <v>118000</v>
      </c>
      <c r="D92" s="11"/>
      <c r="E92" s="12"/>
      <c r="F92" s="12"/>
      <c r="G92" s="28"/>
      <c r="H92" s="12"/>
      <c r="I92" s="12"/>
      <c r="J92" s="12"/>
      <c r="K92" s="12"/>
      <c r="L92" s="12"/>
      <c r="M92" s="12"/>
      <c r="N92" s="12"/>
      <c r="O92" s="12"/>
      <c r="P92" s="12"/>
      <c r="Q92" s="39">
        <v>118000</v>
      </c>
      <c r="R92" s="25">
        <f t="shared" si="5"/>
        <v>100</v>
      </c>
      <c r="S92" s="26">
        <f t="shared" si="6"/>
        <v>0</v>
      </c>
      <c r="T92" s="46"/>
      <c r="U92" s="13" t="s">
        <v>126</v>
      </c>
      <c r="V92" s="11" t="s">
        <v>19</v>
      </c>
      <c r="W92" s="6" t="s">
        <v>20</v>
      </c>
    </row>
    <row r="93" spans="1:23" s="6" customFormat="1" ht="48" customHeight="1" x14ac:dyDescent="0.2">
      <c r="A93" s="9">
        <v>73</v>
      </c>
      <c r="B93" s="24" t="s">
        <v>129</v>
      </c>
      <c r="C93" s="11">
        <v>281500</v>
      </c>
      <c r="D93" s="11"/>
      <c r="E93" s="12"/>
      <c r="F93" s="12"/>
      <c r="G93" s="28"/>
      <c r="H93" s="12"/>
      <c r="I93" s="12"/>
      <c r="J93" s="12"/>
      <c r="K93" s="12"/>
      <c r="L93" s="12"/>
      <c r="M93" s="12"/>
      <c r="N93" s="12"/>
      <c r="O93" s="12"/>
      <c r="P93" s="12"/>
      <c r="Q93" s="39"/>
      <c r="R93" s="25">
        <f t="shared" si="5"/>
        <v>0</v>
      </c>
      <c r="S93" s="26">
        <f t="shared" si="6"/>
        <v>281500</v>
      </c>
      <c r="T93" s="46"/>
      <c r="U93" s="13" t="s">
        <v>126</v>
      </c>
      <c r="V93" s="11" t="s">
        <v>19</v>
      </c>
      <c r="W93" s="6" t="s">
        <v>20</v>
      </c>
    </row>
    <row r="94" spans="1:23" s="6" customFormat="1" ht="48" customHeight="1" x14ac:dyDescent="0.2">
      <c r="A94" s="9">
        <v>74</v>
      </c>
      <c r="B94" s="24" t="s">
        <v>130</v>
      </c>
      <c r="C94" s="11">
        <v>342200</v>
      </c>
      <c r="D94" s="11"/>
      <c r="E94" s="12"/>
      <c r="F94" s="12"/>
      <c r="G94" s="28"/>
      <c r="H94" s="12"/>
      <c r="I94" s="12"/>
      <c r="J94" s="12"/>
      <c r="K94" s="12"/>
      <c r="L94" s="12"/>
      <c r="M94" s="12"/>
      <c r="N94" s="12"/>
      <c r="O94" s="12"/>
      <c r="P94" s="12"/>
      <c r="Q94" s="31">
        <v>202700</v>
      </c>
      <c r="R94" s="25">
        <f t="shared" si="5"/>
        <v>59.234365867913503</v>
      </c>
      <c r="S94" s="26">
        <f t="shared" si="6"/>
        <v>139500</v>
      </c>
      <c r="T94" s="46"/>
      <c r="U94" s="13" t="s">
        <v>126</v>
      </c>
      <c r="V94" s="11" t="s">
        <v>19</v>
      </c>
      <c r="W94" s="6" t="s">
        <v>20</v>
      </c>
    </row>
    <row r="95" spans="1:23" s="6" customFormat="1" ht="24" customHeight="1" x14ac:dyDescent="0.2">
      <c r="A95" s="14"/>
      <c r="B95" s="15" t="s">
        <v>131</v>
      </c>
      <c r="C95" s="16"/>
      <c r="D95" s="16"/>
      <c r="E95" s="16"/>
      <c r="F95" s="16"/>
      <c r="G95" s="21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47"/>
      <c r="U95" s="17"/>
      <c r="V95" s="18"/>
      <c r="W95" s="6" t="s">
        <v>15</v>
      </c>
    </row>
    <row r="96" spans="1:23" s="6" customFormat="1" ht="48" customHeight="1" x14ac:dyDescent="0.2">
      <c r="A96" s="19"/>
      <c r="B96" s="20" t="s">
        <v>132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48"/>
      <c r="U96" s="22"/>
      <c r="V96" s="23"/>
    </row>
    <row r="97" spans="1:25" s="6" customFormat="1" ht="49.5" customHeight="1" x14ac:dyDescent="0.2">
      <c r="A97" s="9">
        <v>75</v>
      </c>
      <c r="B97" s="24" t="s">
        <v>133</v>
      </c>
      <c r="C97" s="11">
        <v>2936600</v>
      </c>
      <c r="D97" s="11"/>
      <c r="E97" s="31">
        <v>2930000</v>
      </c>
      <c r="F97" s="12" t="s">
        <v>206</v>
      </c>
      <c r="G97" s="28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25">
        <f t="shared" ref="R97:R102" si="7">Q97*100/C97</f>
        <v>0</v>
      </c>
      <c r="S97" s="26">
        <f t="shared" ref="S97:S102" si="8">C97-Q97</f>
        <v>2936600</v>
      </c>
      <c r="T97" s="52">
        <f>C97-E97</f>
        <v>6600</v>
      </c>
      <c r="U97" s="13" t="s">
        <v>134</v>
      </c>
      <c r="V97" s="32" t="s">
        <v>142</v>
      </c>
      <c r="W97" s="6" t="s">
        <v>20</v>
      </c>
    </row>
    <row r="98" spans="1:25" s="6" customFormat="1" ht="49.5" customHeight="1" x14ac:dyDescent="0.2">
      <c r="A98" s="9">
        <v>76</v>
      </c>
      <c r="B98" s="24" t="s">
        <v>136</v>
      </c>
      <c r="C98" s="11">
        <v>3000000</v>
      </c>
      <c r="D98" s="11"/>
      <c r="E98" s="31">
        <v>2980000</v>
      </c>
      <c r="F98" s="12" t="s">
        <v>207</v>
      </c>
      <c r="G98" s="28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25">
        <f t="shared" si="7"/>
        <v>0</v>
      </c>
      <c r="S98" s="26">
        <f t="shared" si="8"/>
        <v>3000000</v>
      </c>
      <c r="T98" s="52">
        <f>C98-E98</f>
        <v>20000</v>
      </c>
      <c r="U98" s="13" t="s">
        <v>134</v>
      </c>
      <c r="V98" s="32" t="s">
        <v>142</v>
      </c>
      <c r="W98" s="6" t="s">
        <v>20</v>
      </c>
    </row>
    <row r="99" spans="1:25" s="6" customFormat="1" ht="49.5" customHeight="1" x14ac:dyDescent="0.2">
      <c r="A99" s="9">
        <v>77</v>
      </c>
      <c r="B99" s="24" t="s">
        <v>137</v>
      </c>
      <c r="C99" s="11">
        <v>2999200</v>
      </c>
      <c r="D99" s="11"/>
      <c r="E99" s="31">
        <v>2934000</v>
      </c>
      <c r="F99" s="12"/>
      <c r="G99" s="28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25">
        <f t="shared" si="7"/>
        <v>0</v>
      </c>
      <c r="S99" s="26">
        <f t="shared" si="8"/>
        <v>2999200</v>
      </c>
      <c r="T99" s="56">
        <f>C99-E99</f>
        <v>65200</v>
      </c>
      <c r="U99" s="13" t="s">
        <v>134</v>
      </c>
      <c r="V99" s="32" t="s">
        <v>142</v>
      </c>
      <c r="W99" s="6" t="s">
        <v>20</v>
      </c>
    </row>
    <row r="100" spans="1:25" s="6" customFormat="1" ht="49.5" customHeight="1" x14ac:dyDescent="0.2">
      <c r="A100" s="9">
        <v>78</v>
      </c>
      <c r="B100" s="24" t="s">
        <v>138</v>
      </c>
      <c r="C100" s="11">
        <v>1000000</v>
      </c>
      <c r="D100" s="11"/>
      <c r="E100" s="31">
        <v>984400</v>
      </c>
      <c r="F100" s="12" t="s">
        <v>208</v>
      </c>
      <c r="G100" s="28"/>
      <c r="H100" s="12"/>
      <c r="I100" s="39">
        <f>E100</f>
        <v>984400</v>
      </c>
      <c r="J100" s="12"/>
      <c r="K100" s="12"/>
      <c r="L100" s="12"/>
      <c r="M100" s="12"/>
      <c r="N100" s="12"/>
      <c r="O100" s="12"/>
      <c r="P100" s="12"/>
      <c r="Q100" s="31">
        <v>590640</v>
      </c>
      <c r="R100" s="25">
        <f t="shared" si="7"/>
        <v>59.064</v>
      </c>
      <c r="S100" s="26">
        <f t="shared" si="8"/>
        <v>409360</v>
      </c>
      <c r="T100" s="52">
        <f>C100-E100</f>
        <v>15600</v>
      </c>
      <c r="U100" s="13" t="s">
        <v>134</v>
      </c>
      <c r="V100" s="32" t="s">
        <v>142</v>
      </c>
      <c r="W100" s="6" t="s">
        <v>20</v>
      </c>
    </row>
    <row r="101" spans="1:25" s="6" customFormat="1" ht="49.5" customHeight="1" x14ac:dyDescent="0.2">
      <c r="A101" s="13">
        <v>79</v>
      </c>
      <c r="B101" s="50" t="s">
        <v>140</v>
      </c>
      <c r="C101" s="32">
        <v>3000000</v>
      </c>
      <c r="D101" s="32"/>
      <c r="E101" s="31">
        <v>2888000</v>
      </c>
      <c r="F101" s="12" t="s">
        <v>141</v>
      </c>
      <c r="G101" s="39">
        <f>E101</f>
        <v>2888000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31">
        <v>2888000</v>
      </c>
      <c r="R101" s="25">
        <f t="shared" si="7"/>
        <v>96.266666666666666</v>
      </c>
      <c r="S101" s="26">
        <f t="shared" si="8"/>
        <v>112000</v>
      </c>
      <c r="T101" s="52">
        <f>C101-E101</f>
        <v>112000</v>
      </c>
      <c r="U101" s="13" t="s">
        <v>134</v>
      </c>
      <c r="V101" s="32" t="s">
        <v>166</v>
      </c>
      <c r="W101" s="6" t="s">
        <v>20</v>
      </c>
    </row>
    <row r="102" spans="1:25" s="6" customFormat="1" ht="46.5" customHeight="1" x14ac:dyDescent="0.2">
      <c r="A102" s="9">
        <v>80</v>
      </c>
      <c r="B102" s="24" t="s">
        <v>143</v>
      </c>
      <c r="C102" s="11">
        <v>4000000</v>
      </c>
      <c r="D102" s="11"/>
      <c r="E102" s="12"/>
      <c r="F102" s="12"/>
      <c r="G102" s="28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25">
        <f t="shared" si="7"/>
        <v>0</v>
      </c>
      <c r="S102" s="26">
        <f t="shared" si="8"/>
        <v>4000000</v>
      </c>
      <c r="T102" s="46"/>
      <c r="U102" s="13" t="s">
        <v>134</v>
      </c>
      <c r="V102" s="32" t="s">
        <v>209</v>
      </c>
      <c r="W102" s="6" t="s">
        <v>20</v>
      </c>
    </row>
    <row r="103" spans="1:25" s="6" customFormat="1" ht="24" customHeight="1" x14ac:dyDescent="0.2">
      <c r="A103" s="9"/>
      <c r="B103" s="7" t="s">
        <v>210</v>
      </c>
      <c r="C103" s="40">
        <f>SUM(C7:C102)</f>
        <v>426317200</v>
      </c>
      <c r="D103" s="40"/>
      <c r="E103" s="40">
        <f>SUM(E7:E102)</f>
        <v>211291920.49000001</v>
      </c>
      <c r="F103" s="40">
        <f>SUM(F7:F102)</f>
        <v>0</v>
      </c>
      <c r="G103" s="23"/>
      <c r="H103" s="40"/>
      <c r="I103" s="40"/>
      <c r="J103" s="40"/>
      <c r="K103" s="40"/>
      <c r="L103" s="40"/>
      <c r="M103" s="40"/>
      <c r="N103" s="40"/>
      <c r="O103" s="40"/>
      <c r="P103" s="40"/>
      <c r="Q103" s="40">
        <f>SUM(Q7:Q102)</f>
        <v>11296532.27</v>
      </c>
      <c r="R103" s="41">
        <f>Q103*100/C103</f>
        <v>2.6497950985791801</v>
      </c>
      <c r="S103" s="40">
        <f>SUM(S7:S102)</f>
        <v>403020667.73000002</v>
      </c>
      <c r="T103" s="62">
        <f>SUM(T7:T102)</f>
        <v>26559479.510000002</v>
      </c>
      <c r="U103" s="13"/>
      <c r="V103" s="10"/>
    </row>
    <row r="104" spans="1:25" x14ac:dyDescent="0.2">
      <c r="Q104" s="64"/>
      <c r="T104" s="65"/>
    </row>
    <row r="105" spans="1:25" x14ac:dyDescent="0.2">
      <c r="Q105" s="66"/>
    </row>
    <row r="106" spans="1:25" s="5" customFormat="1" x14ac:dyDescent="0.2">
      <c r="A106" s="42"/>
      <c r="B106" s="2"/>
      <c r="C106" s="2"/>
      <c r="D106" s="2"/>
      <c r="E106" s="43"/>
      <c r="F106" s="43"/>
      <c r="G106" s="63"/>
      <c r="H106" s="64"/>
      <c r="I106" s="64"/>
      <c r="J106" s="64"/>
      <c r="K106" s="64"/>
      <c r="L106" s="64"/>
      <c r="M106" s="64"/>
      <c r="N106" s="64"/>
      <c r="O106" s="64"/>
      <c r="P106" s="64"/>
      <c r="Q106" s="43"/>
      <c r="R106" s="43"/>
      <c r="S106" s="68"/>
      <c r="U106" s="6"/>
      <c r="V106" s="2"/>
      <c r="W106" s="2"/>
      <c r="X106" s="2"/>
      <c r="Y106" s="2"/>
    </row>
    <row r="107" spans="1:25" s="5" customFormat="1" x14ac:dyDescent="0.2">
      <c r="A107" s="42"/>
      <c r="B107" s="2"/>
      <c r="C107" s="2"/>
      <c r="D107" s="2"/>
      <c r="E107" s="43"/>
      <c r="F107" s="43"/>
      <c r="G107" s="63"/>
      <c r="H107" s="64"/>
      <c r="I107" s="64"/>
      <c r="J107" s="64"/>
      <c r="K107" s="64"/>
      <c r="L107" s="64"/>
      <c r="M107" s="64"/>
      <c r="N107" s="64"/>
      <c r="O107" s="64"/>
      <c r="P107" s="64"/>
      <c r="Q107" s="43"/>
      <c r="R107" s="43"/>
      <c r="S107" s="68"/>
      <c r="U107" s="6"/>
      <c r="V107" s="2"/>
      <c r="W107" s="2"/>
      <c r="X107" s="2"/>
      <c r="Y107" s="2"/>
    </row>
    <row r="108" spans="1:25" s="5" customFormat="1" x14ac:dyDescent="0.2">
      <c r="A108" s="42"/>
      <c r="B108" s="2"/>
      <c r="C108" s="2"/>
      <c r="D108" s="2"/>
      <c r="E108" s="43"/>
      <c r="F108" s="43"/>
      <c r="G108" s="63"/>
      <c r="H108" s="64"/>
      <c r="I108" s="64"/>
      <c r="J108" s="64"/>
      <c r="K108" s="64"/>
      <c r="L108" s="64"/>
      <c r="M108" s="64"/>
      <c r="N108" s="64"/>
      <c r="O108" s="64"/>
      <c r="P108" s="64"/>
      <c r="Q108" s="43"/>
      <c r="R108" s="43"/>
      <c r="S108" s="68"/>
      <c r="U108" s="6"/>
      <c r="V108" s="2"/>
      <c r="W108" s="2"/>
      <c r="X108" s="2"/>
      <c r="Y108" s="2"/>
    </row>
    <row r="109" spans="1:25" s="5" customFormat="1" x14ac:dyDescent="0.2">
      <c r="A109" s="42"/>
      <c r="B109" s="2"/>
      <c r="C109" s="2"/>
      <c r="D109" s="2"/>
      <c r="E109" s="43"/>
      <c r="F109" s="43"/>
      <c r="G109" s="63"/>
      <c r="H109" s="64"/>
      <c r="I109" s="64"/>
      <c r="J109" s="64"/>
      <c r="K109" s="64"/>
      <c r="L109" s="64"/>
      <c r="M109" s="64"/>
      <c r="N109" s="64"/>
      <c r="O109" s="64"/>
      <c r="P109" s="64"/>
      <c r="Q109" s="43"/>
      <c r="R109" s="43"/>
      <c r="S109" s="68"/>
      <c r="U109" s="6"/>
      <c r="V109" s="2"/>
      <c r="W109" s="2"/>
      <c r="X109" s="2"/>
      <c r="Y109" s="2"/>
    </row>
    <row r="110" spans="1:25" s="5" customFormat="1" x14ac:dyDescent="0.2">
      <c r="A110" s="42"/>
      <c r="B110" s="2"/>
      <c r="C110" s="2"/>
      <c r="D110" s="2"/>
      <c r="E110" s="43"/>
      <c r="F110" s="43"/>
      <c r="G110" s="63"/>
      <c r="H110" s="64"/>
      <c r="I110" s="64"/>
      <c r="J110" s="64"/>
      <c r="K110" s="64"/>
      <c r="L110" s="64"/>
      <c r="M110" s="64"/>
      <c r="N110" s="64"/>
      <c r="O110" s="64"/>
      <c r="P110" s="64"/>
      <c r="Q110" s="43"/>
      <c r="R110" s="43"/>
      <c r="S110" s="68"/>
      <c r="U110" s="6"/>
      <c r="V110" s="2"/>
      <c r="W110" s="2"/>
      <c r="X110" s="2"/>
      <c r="Y110" s="2"/>
    </row>
    <row r="111" spans="1:25" s="5" customFormat="1" x14ac:dyDescent="0.2">
      <c r="A111" s="42"/>
      <c r="B111" s="2"/>
      <c r="C111" s="2"/>
      <c r="D111" s="2"/>
      <c r="E111" s="43"/>
      <c r="F111" s="43"/>
      <c r="G111" s="63"/>
      <c r="H111" s="64"/>
      <c r="I111" s="64"/>
      <c r="J111" s="64"/>
      <c r="K111" s="64"/>
      <c r="L111" s="64"/>
      <c r="M111" s="64"/>
      <c r="N111" s="64"/>
      <c r="O111" s="64"/>
      <c r="P111" s="64"/>
      <c r="Q111" s="43"/>
      <c r="R111" s="43"/>
      <c r="S111" s="68"/>
      <c r="U111" s="6"/>
      <c r="V111" s="2"/>
      <c r="W111" s="2"/>
      <c r="X111" s="2"/>
      <c r="Y111" s="2"/>
    </row>
  </sheetData>
  <autoFilter ref="U1:U105"/>
  <mergeCells count="2">
    <mergeCell ref="A1:V1"/>
    <mergeCell ref="A2:U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9">
    <tabColor rgb="FFFF0000"/>
  </sheetPr>
  <dimension ref="A1:W159"/>
  <sheetViews>
    <sheetView zoomScale="80" zoomScaleNormal="80" workbookViewId="0">
      <selection activeCell="R105" sqref="R105"/>
    </sheetView>
  </sheetViews>
  <sheetFormatPr defaultRowHeight="24" outlineLevelCol="1" x14ac:dyDescent="0.2"/>
  <cols>
    <col min="1" max="1" width="8.5703125" style="42" customWidth="1"/>
    <col min="2" max="2" width="40.28515625" style="2" customWidth="1"/>
    <col min="3" max="3" width="16.7109375" style="2" customWidth="1"/>
    <col min="4" max="4" width="16.7109375" style="2" hidden="1" customWidth="1"/>
    <col min="5" max="5" width="15.7109375" style="43" customWidth="1"/>
    <col min="6" max="6" width="17.5703125" style="43" customWidth="1"/>
    <col min="7" max="7" width="15.5703125" style="63" hidden="1" customWidth="1" outlineLevel="1"/>
    <col min="8" max="16" width="15.5703125" style="64" hidden="1" customWidth="1" outlineLevel="1"/>
    <col min="17" max="17" width="16.7109375" style="43" customWidth="1" collapsed="1"/>
    <col min="18" max="18" width="10.85546875" style="43" customWidth="1"/>
    <col min="19" max="19" width="16.7109375" style="43" customWidth="1"/>
    <col min="20" max="20" width="16.7109375" style="5" customWidth="1"/>
    <col min="21" max="21" width="18" style="6" customWidth="1"/>
    <col min="22" max="22" width="16" style="2" customWidth="1"/>
    <col min="23" max="23" width="0" style="2" hidden="1" customWidth="1"/>
    <col min="24" max="16384" width="9.140625" style="2"/>
  </cols>
  <sheetData>
    <row r="1" spans="1:23" ht="27.75" x14ac:dyDescent="0.2">
      <c r="A1" s="1" t="s">
        <v>0</v>
      </c>
      <c r="B1" s="1"/>
      <c r="C1" s="1"/>
      <c r="D1" s="1"/>
      <c r="E1" s="1"/>
      <c r="F1" s="1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</row>
    <row r="2" spans="1:23" s="6" customFormat="1" ht="24" customHeight="1" x14ac:dyDescent="0.2">
      <c r="A2" s="4" t="s">
        <v>289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">
        <v>1</v>
      </c>
    </row>
    <row r="3" spans="1:23" s="6" customFormat="1" ht="48" customHeight="1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45" t="s">
        <v>146</v>
      </c>
      <c r="H3" s="8" t="s">
        <v>147</v>
      </c>
      <c r="I3" s="8" t="s">
        <v>148</v>
      </c>
      <c r="J3" s="8" t="s">
        <v>149</v>
      </c>
      <c r="K3" s="8" t="s">
        <v>150</v>
      </c>
      <c r="L3" s="8" t="s">
        <v>151</v>
      </c>
      <c r="M3" s="8" t="s">
        <v>152</v>
      </c>
      <c r="N3" s="8" t="s">
        <v>153</v>
      </c>
      <c r="O3" s="8" t="s">
        <v>154</v>
      </c>
      <c r="P3" s="8" t="s">
        <v>155</v>
      </c>
      <c r="Q3" s="8" t="s">
        <v>8</v>
      </c>
      <c r="R3" s="7" t="s">
        <v>9</v>
      </c>
      <c r="S3" s="7" t="s">
        <v>10</v>
      </c>
      <c r="T3" s="7" t="s">
        <v>11</v>
      </c>
      <c r="U3" s="8" t="s">
        <v>12</v>
      </c>
      <c r="V3" s="8" t="s">
        <v>13</v>
      </c>
    </row>
    <row r="4" spans="1:23" s="6" customFormat="1" ht="3" customHeight="1" x14ac:dyDescent="0.2">
      <c r="A4" s="9"/>
      <c r="B4" s="10"/>
      <c r="C4" s="11"/>
      <c r="D4" s="11"/>
      <c r="E4" s="12"/>
      <c r="F4" s="12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46"/>
      <c r="U4" s="13"/>
      <c r="V4" s="11"/>
    </row>
    <row r="5" spans="1:23" s="6" customFormat="1" ht="24" customHeight="1" x14ac:dyDescent="0.2">
      <c r="A5" s="14"/>
      <c r="B5" s="15" t="s">
        <v>14</v>
      </c>
      <c r="C5" s="16"/>
      <c r="D5" s="16"/>
      <c r="E5" s="16"/>
      <c r="F5" s="16"/>
      <c r="G5" s="2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47"/>
      <c r="U5" s="17"/>
      <c r="V5" s="18"/>
      <c r="W5" s="6" t="s">
        <v>15</v>
      </c>
    </row>
    <row r="6" spans="1:23" s="6" customFormat="1" ht="48" customHeight="1" x14ac:dyDescent="0.2">
      <c r="A6" s="19"/>
      <c r="B6" s="20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48"/>
      <c r="U6" s="22"/>
      <c r="V6" s="23"/>
    </row>
    <row r="7" spans="1:23" s="6" customFormat="1" ht="72.75" customHeight="1" x14ac:dyDescent="0.2">
      <c r="A7" s="9">
        <v>1</v>
      </c>
      <c r="B7" s="24" t="s">
        <v>17</v>
      </c>
      <c r="C7" s="11">
        <v>1315900</v>
      </c>
      <c r="D7" s="11"/>
      <c r="E7" s="12"/>
      <c r="F7" s="12"/>
      <c r="G7" s="28"/>
      <c r="H7" s="12"/>
      <c r="I7" s="12"/>
      <c r="J7" s="12"/>
      <c r="K7" s="12"/>
      <c r="L7" s="12"/>
      <c r="M7" s="12"/>
      <c r="N7" s="12"/>
      <c r="O7" s="12"/>
      <c r="P7" s="12"/>
      <c r="Q7" s="31">
        <v>355750</v>
      </c>
      <c r="R7" s="25">
        <f>Q7*100/C7</f>
        <v>27.03472908275705</v>
      </c>
      <c r="S7" s="26">
        <f>C7-Q7</f>
        <v>960150</v>
      </c>
      <c r="T7" s="46"/>
      <c r="U7" s="13" t="s">
        <v>18</v>
      </c>
      <c r="V7" s="11" t="s">
        <v>19</v>
      </c>
      <c r="W7" s="6" t="s">
        <v>20</v>
      </c>
    </row>
    <row r="8" spans="1:23" s="6" customFormat="1" ht="48.75" customHeight="1" x14ac:dyDescent="0.2">
      <c r="A8" s="19"/>
      <c r="B8" s="20" t="s">
        <v>21</v>
      </c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  <c r="S8" s="30"/>
      <c r="T8" s="49"/>
      <c r="U8" s="19"/>
      <c r="V8" s="27"/>
    </row>
    <row r="9" spans="1:23" s="6" customFormat="1" ht="72" customHeight="1" x14ac:dyDescent="0.2">
      <c r="A9" s="13">
        <v>2</v>
      </c>
      <c r="B9" s="50" t="s">
        <v>22</v>
      </c>
      <c r="C9" s="32">
        <v>3598000</v>
      </c>
      <c r="D9" s="32"/>
      <c r="E9" s="31">
        <v>3110000</v>
      </c>
      <c r="F9" s="12" t="s">
        <v>23</v>
      </c>
      <c r="G9" s="51"/>
      <c r="H9" s="51"/>
      <c r="I9" s="51"/>
      <c r="J9" s="51"/>
      <c r="K9" s="51">
        <f>E9</f>
        <v>3110000</v>
      </c>
      <c r="L9" s="51"/>
      <c r="M9" s="51"/>
      <c r="N9" s="51"/>
      <c r="O9" s="51"/>
      <c r="P9" s="51"/>
      <c r="Q9" s="12"/>
      <c r="R9" s="25">
        <f>Q9*100/C9</f>
        <v>0</v>
      </c>
      <c r="S9" s="26">
        <f>C9-Q9</f>
        <v>3598000</v>
      </c>
      <c r="T9" s="52">
        <f>C9-E9</f>
        <v>488000</v>
      </c>
      <c r="U9" s="13" t="s">
        <v>24</v>
      </c>
      <c r="V9" s="32" t="s">
        <v>142</v>
      </c>
      <c r="W9" s="6" t="s">
        <v>20</v>
      </c>
    </row>
    <row r="10" spans="1:23" s="6" customFormat="1" ht="48" customHeight="1" x14ac:dyDescent="0.2">
      <c r="A10" s="13">
        <v>3</v>
      </c>
      <c r="B10" s="50" t="s">
        <v>25</v>
      </c>
      <c r="C10" s="32"/>
      <c r="D10" s="32"/>
      <c r="E10" s="3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25"/>
      <c r="S10" s="26"/>
      <c r="T10" s="46"/>
      <c r="U10" s="13" t="s">
        <v>26</v>
      </c>
      <c r="V10" s="32" t="s">
        <v>142</v>
      </c>
      <c r="W10" s="6" t="s">
        <v>20</v>
      </c>
    </row>
    <row r="11" spans="1:23" s="6" customFormat="1" ht="96.75" customHeight="1" x14ac:dyDescent="0.2">
      <c r="A11" s="13"/>
      <c r="B11" s="50" t="s">
        <v>156</v>
      </c>
      <c r="C11" s="32">
        <v>6000000</v>
      </c>
      <c r="D11" s="32"/>
      <c r="E11" s="31">
        <v>6000000</v>
      </c>
      <c r="F11" s="12" t="s">
        <v>157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25">
        <v>0</v>
      </c>
      <c r="S11" s="26"/>
      <c r="T11" s="52">
        <f>C11-E11</f>
        <v>0</v>
      </c>
      <c r="U11" s="13" t="s">
        <v>26</v>
      </c>
      <c r="V11" s="32" t="s">
        <v>142</v>
      </c>
    </row>
    <row r="12" spans="1:23" s="6" customFormat="1" ht="96.75" customHeight="1" x14ac:dyDescent="0.2">
      <c r="A12" s="13"/>
      <c r="B12" s="50" t="s">
        <v>158</v>
      </c>
      <c r="C12" s="32">
        <v>6000000</v>
      </c>
      <c r="D12" s="32"/>
      <c r="E12" s="31">
        <v>4589000</v>
      </c>
      <c r="F12" s="12" t="s">
        <v>159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25">
        <v>0</v>
      </c>
      <c r="S12" s="26"/>
      <c r="T12" s="52">
        <f>C12-E12</f>
        <v>1411000</v>
      </c>
      <c r="U12" s="13" t="s">
        <v>26</v>
      </c>
      <c r="V12" s="32" t="s">
        <v>142</v>
      </c>
    </row>
    <row r="13" spans="1:23" s="6" customFormat="1" ht="72" x14ac:dyDescent="0.2">
      <c r="A13" s="13">
        <v>4</v>
      </c>
      <c r="B13" s="50" t="s">
        <v>28</v>
      </c>
      <c r="C13" s="32">
        <v>2379000</v>
      </c>
      <c r="D13" s="32"/>
      <c r="E13" s="31">
        <v>2377000</v>
      </c>
      <c r="F13" s="12" t="s">
        <v>160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25">
        <f>Q13*100/C13</f>
        <v>0</v>
      </c>
      <c r="S13" s="26">
        <f>C13-Q13</f>
        <v>2379000</v>
      </c>
      <c r="T13" s="46"/>
      <c r="U13" s="13" t="s">
        <v>29</v>
      </c>
      <c r="V13" s="32" t="s">
        <v>142</v>
      </c>
      <c r="W13" s="6" t="s">
        <v>20</v>
      </c>
    </row>
    <row r="14" spans="1:23" s="6" customFormat="1" ht="72" customHeight="1" x14ac:dyDescent="0.2">
      <c r="A14" s="13">
        <v>5</v>
      </c>
      <c r="B14" s="50" t="s">
        <v>30</v>
      </c>
      <c r="C14" s="32">
        <v>7200000</v>
      </c>
      <c r="D14" s="32"/>
      <c r="E14" s="3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25">
        <f>Q14*100/C14</f>
        <v>0</v>
      </c>
      <c r="S14" s="26">
        <f>C14-Q14</f>
        <v>7200000</v>
      </c>
      <c r="T14" s="46"/>
      <c r="U14" s="13" t="s">
        <v>31</v>
      </c>
      <c r="V14" s="32" t="s">
        <v>161</v>
      </c>
      <c r="W14" s="6" t="s">
        <v>20</v>
      </c>
    </row>
    <row r="15" spans="1:23" s="6" customFormat="1" ht="48" customHeight="1" x14ac:dyDescent="0.2">
      <c r="A15" s="13">
        <v>6</v>
      </c>
      <c r="B15" s="50" t="s">
        <v>32</v>
      </c>
      <c r="C15" s="32">
        <v>1900000</v>
      </c>
      <c r="D15" s="32"/>
      <c r="E15" s="31">
        <v>1880000</v>
      </c>
      <c r="F15" s="12" t="s">
        <v>162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31">
        <v>1316000</v>
      </c>
      <c r="R15" s="25">
        <f>Q15*100/C15</f>
        <v>69.263157894736835</v>
      </c>
      <c r="S15" s="26">
        <f>C15-Q15</f>
        <v>584000</v>
      </c>
      <c r="T15" s="52">
        <f>C15-E15</f>
        <v>20000</v>
      </c>
      <c r="U15" s="13" t="s">
        <v>26</v>
      </c>
      <c r="V15" s="32" t="s">
        <v>142</v>
      </c>
      <c r="W15" s="6" t="s">
        <v>20</v>
      </c>
    </row>
    <row r="16" spans="1:23" s="6" customFormat="1" ht="27" customHeight="1" x14ac:dyDescent="0.2">
      <c r="A16" s="19"/>
      <c r="B16" s="20" t="s">
        <v>34</v>
      </c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  <c r="S16" s="30"/>
      <c r="T16" s="49"/>
      <c r="U16" s="19"/>
      <c r="V16" s="27"/>
    </row>
    <row r="17" spans="1:23" s="6" customFormat="1" ht="48" customHeight="1" x14ac:dyDescent="0.2">
      <c r="A17" s="9"/>
      <c r="B17" s="24" t="s">
        <v>35</v>
      </c>
      <c r="C17" s="11">
        <v>10000000</v>
      </c>
      <c r="D17" s="11"/>
      <c r="E17" s="12"/>
      <c r="F17" s="12"/>
      <c r="G17" s="28"/>
      <c r="H17" s="12"/>
      <c r="I17" s="12"/>
      <c r="J17" s="12"/>
      <c r="K17" s="12"/>
      <c r="L17" s="12"/>
      <c r="M17" s="12"/>
      <c r="N17" s="12"/>
      <c r="O17" s="12"/>
      <c r="P17" s="12"/>
      <c r="Q17" s="51">
        <v>3683207.07</v>
      </c>
      <c r="R17" s="25">
        <f>Q17*100/C17</f>
        <v>36.832070700000003</v>
      </c>
      <c r="S17" s="26">
        <f>C17-Q17</f>
        <v>6316792.9299999997</v>
      </c>
      <c r="T17" s="46"/>
      <c r="U17" s="13" t="s">
        <v>36</v>
      </c>
      <c r="V17" s="11"/>
      <c r="W17" s="6" t="s">
        <v>20</v>
      </c>
    </row>
    <row r="18" spans="1:23" s="6" customFormat="1" ht="47.25" customHeight="1" x14ac:dyDescent="0.2">
      <c r="A18" s="34"/>
      <c r="B18" s="35" t="s">
        <v>37</v>
      </c>
      <c r="C18" s="36"/>
      <c r="D18" s="36"/>
      <c r="E18" s="36"/>
      <c r="F18" s="36"/>
      <c r="G18" s="21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53"/>
      <c r="U18" s="37"/>
      <c r="V18" s="38"/>
      <c r="W18" s="6" t="s">
        <v>15</v>
      </c>
    </row>
    <row r="19" spans="1:23" s="6" customFormat="1" ht="48" customHeight="1" x14ac:dyDescent="0.2">
      <c r="A19" s="19"/>
      <c r="B19" s="20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48"/>
      <c r="U19" s="22"/>
      <c r="V19" s="23"/>
    </row>
    <row r="20" spans="1:23" s="6" customFormat="1" ht="75" customHeight="1" x14ac:dyDescent="0.2">
      <c r="A20" s="9">
        <v>7</v>
      </c>
      <c r="B20" s="24" t="s">
        <v>39</v>
      </c>
      <c r="C20" s="11">
        <v>9930000</v>
      </c>
      <c r="D20" s="11"/>
      <c r="E20" s="31">
        <v>5959933</v>
      </c>
      <c r="F20" s="12" t="s">
        <v>163</v>
      </c>
      <c r="G20" s="28"/>
      <c r="H20" s="12"/>
      <c r="I20" s="12"/>
      <c r="J20" s="12"/>
      <c r="K20" s="12"/>
      <c r="L20" s="12"/>
      <c r="M20" s="12"/>
      <c r="N20" s="12"/>
      <c r="O20" s="12"/>
      <c r="P20" s="12"/>
      <c r="Q20" s="31"/>
      <c r="R20" s="25">
        <f>Q20*100/C20</f>
        <v>0</v>
      </c>
      <c r="S20" s="26">
        <f>C20-Q20</f>
        <v>9930000</v>
      </c>
      <c r="T20" s="46"/>
      <c r="U20" s="13" t="s">
        <v>40</v>
      </c>
      <c r="V20" s="11" t="s">
        <v>142</v>
      </c>
      <c r="W20" s="6" t="s">
        <v>20</v>
      </c>
    </row>
    <row r="21" spans="1:23" s="6" customFormat="1" ht="48" customHeight="1" x14ac:dyDescent="0.2">
      <c r="A21" s="9">
        <v>8</v>
      </c>
      <c r="B21" s="24" t="s">
        <v>41</v>
      </c>
      <c r="C21" s="11">
        <v>10000000</v>
      </c>
      <c r="D21" s="11"/>
      <c r="E21" s="12"/>
      <c r="F21" s="12"/>
      <c r="G21" s="2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25">
        <f>Q21*100/C21</f>
        <v>0</v>
      </c>
      <c r="S21" s="26">
        <f t="shared" ref="S21:S29" si="0">C21-Q21</f>
        <v>10000000</v>
      </c>
      <c r="T21" s="46"/>
      <c r="U21" s="13" t="s">
        <v>40</v>
      </c>
      <c r="V21" s="11" t="s">
        <v>164</v>
      </c>
      <c r="W21" s="6" t="s">
        <v>20</v>
      </c>
    </row>
    <row r="22" spans="1:23" s="6" customFormat="1" ht="72" customHeight="1" x14ac:dyDescent="0.2">
      <c r="A22" s="9">
        <v>9</v>
      </c>
      <c r="B22" s="24" t="s">
        <v>42</v>
      </c>
      <c r="C22" s="11">
        <v>1415500</v>
      </c>
      <c r="D22" s="11"/>
      <c r="E22" s="12"/>
      <c r="F22" s="12" t="s">
        <v>163</v>
      </c>
      <c r="G22" s="28"/>
      <c r="H22" s="12"/>
      <c r="I22" s="12"/>
      <c r="J22" s="12"/>
      <c r="K22" s="12"/>
      <c r="L22" s="12"/>
      <c r="M22" s="12"/>
      <c r="N22" s="12"/>
      <c r="O22" s="12"/>
      <c r="P22" s="12"/>
      <c r="Q22" s="51">
        <v>843100</v>
      </c>
      <c r="R22" s="25">
        <f>Q22*100/C22</f>
        <v>59.561992228894383</v>
      </c>
      <c r="S22" s="26">
        <f t="shared" si="0"/>
        <v>572400</v>
      </c>
      <c r="T22" s="46"/>
      <c r="U22" s="13" t="s">
        <v>40</v>
      </c>
      <c r="V22" s="11" t="s">
        <v>142</v>
      </c>
      <c r="W22" s="6" t="s">
        <v>20</v>
      </c>
    </row>
    <row r="23" spans="1:23" s="6" customFormat="1" ht="54" customHeight="1" x14ac:dyDescent="0.2">
      <c r="A23" s="9">
        <v>10</v>
      </c>
      <c r="B23" s="24" t="s">
        <v>43</v>
      </c>
      <c r="C23" s="11">
        <v>9750000</v>
      </c>
      <c r="D23" s="11"/>
      <c r="E23" s="31">
        <v>5619933</v>
      </c>
      <c r="F23" s="12" t="s">
        <v>163</v>
      </c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25">
        <f>Q23*100/C23</f>
        <v>0</v>
      </c>
      <c r="S23" s="26">
        <f t="shared" si="0"/>
        <v>9750000</v>
      </c>
      <c r="T23" s="46"/>
      <c r="U23" s="13" t="s">
        <v>40</v>
      </c>
      <c r="V23" s="11" t="s">
        <v>70</v>
      </c>
      <c r="W23" s="6" t="s">
        <v>20</v>
      </c>
    </row>
    <row r="24" spans="1:23" s="6" customFormat="1" ht="24" customHeight="1" x14ac:dyDescent="0.2">
      <c r="A24" s="19"/>
      <c r="B24" s="20" t="s">
        <v>44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/>
      <c r="S24" s="30"/>
      <c r="T24" s="49"/>
      <c r="U24" s="19"/>
      <c r="V24" s="27"/>
    </row>
    <row r="25" spans="1:23" s="6" customFormat="1" ht="48" customHeight="1" x14ac:dyDescent="0.2">
      <c r="A25" s="13">
        <v>11</v>
      </c>
      <c r="B25" s="50" t="s">
        <v>45</v>
      </c>
      <c r="C25" s="32">
        <v>23000000</v>
      </c>
      <c r="D25" s="32"/>
      <c r="E25" s="31">
        <v>21820620.489999998</v>
      </c>
      <c r="F25" s="12" t="s">
        <v>165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5">
        <f>Q25*100/C25</f>
        <v>0</v>
      </c>
      <c r="S25" s="26">
        <f t="shared" si="0"/>
        <v>23000000</v>
      </c>
      <c r="T25" s="54">
        <f>C25-E25</f>
        <v>1179379.5100000016</v>
      </c>
      <c r="U25" s="13" t="s">
        <v>46</v>
      </c>
      <c r="V25" s="32" t="s">
        <v>142</v>
      </c>
      <c r="W25" s="6" t="s">
        <v>20</v>
      </c>
    </row>
    <row r="26" spans="1:23" s="6" customFormat="1" ht="72" customHeight="1" x14ac:dyDescent="0.2">
      <c r="A26" s="13">
        <v>12</v>
      </c>
      <c r="B26" s="50" t="s">
        <v>47</v>
      </c>
      <c r="C26" s="32">
        <v>1347000</v>
      </c>
      <c r="D26" s="32"/>
      <c r="E26" s="31">
        <v>1098000</v>
      </c>
      <c r="F26" s="12" t="s">
        <v>48</v>
      </c>
      <c r="G26" s="51"/>
      <c r="H26" s="51"/>
      <c r="I26" s="51"/>
      <c r="J26" s="51">
        <f>E26</f>
        <v>1098000</v>
      </c>
      <c r="K26" s="51"/>
      <c r="L26" s="51"/>
      <c r="M26" s="51"/>
      <c r="N26" s="51"/>
      <c r="O26" s="51"/>
      <c r="P26" s="51"/>
      <c r="Q26" s="31">
        <v>1098000</v>
      </c>
      <c r="R26" s="25">
        <f>Q26*100/C26</f>
        <v>81.514476614699333</v>
      </c>
      <c r="S26" s="26">
        <f t="shared" si="0"/>
        <v>249000</v>
      </c>
      <c r="T26" s="52">
        <f>C26-E26</f>
        <v>249000</v>
      </c>
      <c r="U26" s="13" t="s">
        <v>24</v>
      </c>
      <c r="V26" s="32" t="s">
        <v>166</v>
      </c>
      <c r="W26" s="6" t="s">
        <v>20</v>
      </c>
    </row>
    <row r="27" spans="1:23" s="6" customFormat="1" ht="49.5" customHeight="1" x14ac:dyDescent="0.2">
      <c r="A27" s="9">
        <v>13</v>
      </c>
      <c r="B27" s="24" t="s">
        <v>49</v>
      </c>
      <c r="C27" s="11">
        <v>20000000</v>
      </c>
      <c r="D27" s="11"/>
      <c r="E27" s="12"/>
      <c r="F27" s="12"/>
      <c r="G27" s="28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25">
        <f>Q27*100/C27</f>
        <v>0</v>
      </c>
      <c r="S27" s="26">
        <f t="shared" si="0"/>
        <v>20000000</v>
      </c>
      <c r="T27" s="46"/>
      <c r="U27" s="13" t="s">
        <v>46</v>
      </c>
      <c r="V27" s="32" t="s">
        <v>70</v>
      </c>
      <c r="W27" s="6" t="s">
        <v>20</v>
      </c>
    </row>
    <row r="28" spans="1:23" s="6" customFormat="1" ht="48" customHeight="1" x14ac:dyDescent="0.2">
      <c r="A28" s="19"/>
      <c r="B28" s="20" t="s">
        <v>50</v>
      </c>
      <c r="C28" s="27"/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30"/>
      <c r="T28" s="49"/>
      <c r="U28" s="19"/>
      <c r="V28" s="27"/>
    </row>
    <row r="29" spans="1:23" s="6" customFormat="1" ht="96" customHeight="1" x14ac:dyDescent="0.2">
      <c r="A29" s="9">
        <v>14</v>
      </c>
      <c r="B29" s="24" t="s">
        <v>51</v>
      </c>
      <c r="C29" s="11">
        <v>5000000</v>
      </c>
      <c r="D29" s="11"/>
      <c r="E29" s="12"/>
      <c r="F29" s="12"/>
      <c r="G29" s="2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5">
        <f>Q29*100/C29</f>
        <v>0</v>
      </c>
      <c r="S29" s="26">
        <f t="shared" si="0"/>
        <v>5000000</v>
      </c>
      <c r="T29" s="46"/>
      <c r="U29" s="13" t="s">
        <v>26</v>
      </c>
      <c r="V29" s="32" t="s">
        <v>167</v>
      </c>
      <c r="W29" s="6" t="s">
        <v>20</v>
      </c>
    </row>
    <row r="30" spans="1:23" s="6" customFormat="1" ht="48" customHeight="1" x14ac:dyDescent="0.2">
      <c r="A30" s="14"/>
      <c r="B30" s="15" t="s">
        <v>52</v>
      </c>
      <c r="C30" s="16"/>
      <c r="D30" s="16"/>
      <c r="E30" s="16"/>
      <c r="F30" s="16"/>
      <c r="G30" s="21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47"/>
      <c r="U30" s="17"/>
      <c r="V30" s="18"/>
      <c r="W30" s="6" t="s">
        <v>15</v>
      </c>
    </row>
    <row r="31" spans="1:23" s="6" customFormat="1" ht="48" customHeight="1" x14ac:dyDescent="0.2">
      <c r="A31" s="19"/>
      <c r="B31" s="20" t="s">
        <v>53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48"/>
      <c r="U31" s="22"/>
      <c r="V31" s="23"/>
    </row>
    <row r="32" spans="1:23" s="6" customFormat="1" ht="48" customHeight="1" x14ac:dyDescent="0.2">
      <c r="A32" s="9">
        <v>15</v>
      </c>
      <c r="B32" s="24" t="s">
        <v>54</v>
      </c>
      <c r="C32" s="11">
        <v>9900000</v>
      </c>
      <c r="D32" s="11"/>
      <c r="E32" s="31">
        <v>8358000</v>
      </c>
      <c r="F32" s="12" t="s">
        <v>168</v>
      </c>
      <c r="G32" s="2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25">
        <f>Q32*100/C32</f>
        <v>0</v>
      </c>
      <c r="S32" s="26">
        <f>C32-Q32</f>
        <v>9900000</v>
      </c>
      <c r="T32" s="46"/>
      <c r="U32" s="13" t="s">
        <v>55</v>
      </c>
      <c r="V32" s="32" t="s">
        <v>169</v>
      </c>
      <c r="W32" s="6" t="s">
        <v>20</v>
      </c>
    </row>
    <row r="33" spans="1:23" s="6" customFormat="1" ht="53.25" customHeight="1" x14ac:dyDescent="0.2">
      <c r="A33" s="9">
        <v>16</v>
      </c>
      <c r="B33" s="24" t="s">
        <v>56</v>
      </c>
      <c r="C33" s="11">
        <v>9950000</v>
      </c>
      <c r="D33" s="11"/>
      <c r="E33" s="31"/>
      <c r="F33" s="12"/>
      <c r="G33" s="28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25">
        <f>Q33*100/C33</f>
        <v>0</v>
      </c>
      <c r="S33" s="26">
        <f>C33-Q33</f>
        <v>9950000</v>
      </c>
      <c r="T33" s="46"/>
      <c r="U33" s="13" t="s">
        <v>55</v>
      </c>
      <c r="V33" s="32" t="s">
        <v>27</v>
      </c>
    </row>
    <row r="34" spans="1:23" s="6" customFormat="1" ht="48" customHeight="1" x14ac:dyDescent="0.2">
      <c r="A34" s="9">
        <v>17</v>
      </c>
      <c r="B34" s="24" t="s">
        <v>57</v>
      </c>
      <c r="C34" s="11">
        <v>9900000</v>
      </c>
      <c r="D34" s="11"/>
      <c r="E34" s="31">
        <v>9850000</v>
      </c>
      <c r="F34" s="12" t="s">
        <v>168</v>
      </c>
      <c r="G34" s="28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25">
        <f>Q34*100/C34</f>
        <v>0</v>
      </c>
      <c r="S34" s="26">
        <f>C34-Q34</f>
        <v>9900000</v>
      </c>
      <c r="T34" s="46"/>
      <c r="U34" s="13" t="s">
        <v>55</v>
      </c>
      <c r="V34" s="32" t="s">
        <v>169</v>
      </c>
    </row>
    <row r="35" spans="1:23" s="6" customFormat="1" ht="48" customHeight="1" x14ac:dyDescent="0.2">
      <c r="A35" s="9">
        <v>18</v>
      </c>
      <c r="B35" s="24" t="s">
        <v>58</v>
      </c>
      <c r="C35" s="11">
        <v>5956000</v>
      </c>
      <c r="D35" s="11"/>
      <c r="E35" s="31">
        <v>5950000</v>
      </c>
      <c r="F35" s="12" t="s">
        <v>168</v>
      </c>
      <c r="G35" s="28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25">
        <f>Q35*100/C35</f>
        <v>0</v>
      </c>
      <c r="S35" s="26">
        <f>C35-Q35</f>
        <v>5956000</v>
      </c>
      <c r="T35" s="55">
        <v>6000</v>
      </c>
      <c r="U35" s="13" t="s">
        <v>55</v>
      </c>
      <c r="V35" s="32" t="s">
        <v>169</v>
      </c>
    </row>
    <row r="36" spans="1:23" s="6" customFormat="1" ht="48" customHeight="1" x14ac:dyDescent="0.2">
      <c r="A36" s="19"/>
      <c r="B36" s="20" t="s">
        <v>59</v>
      </c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30"/>
      <c r="T36" s="49"/>
      <c r="U36" s="19"/>
      <c r="V36" s="27"/>
    </row>
    <row r="37" spans="1:23" s="6" customFormat="1" ht="120" customHeight="1" x14ac:dyDescent="0.2">
      <c r="A37" s="9">
        <v>19</v>
      </c>
      <c r="B37" s="24" t="s">
        <v>60</v>
      </c>
      <c r="C37" s="11">
        <v>11500000</v>
      </c>
      <c r="D37" s="11"/>
      <c r="E37" s="12"/>
      <c r="F37" s="12"/>
      <c r="G37" s="28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25">
        <f t="shared" ref="R37:R86" si="1">Q37*100/C37</f>
        <v>0</v>
      </c>
      <c r="S37" s="26">
        <f t="shared" ref="S37:S86" si="2">C37-Q37</f>
        <v>11500000</v>
      </c>
      <c r="T37" s="46"/>
      <c r="U37" s="13" t="s">
        <v>61</v>
      </c>
      <c r="V37" s="32" t="s">
        <v>70</v>
      </c>
      <c r="W37" s="6" t="s">
        <v>20</v>
      </c>
    </row>
    <row r="38" spans="1:23" s="6" customFormat="1" ht="72" customHeight="1" x14ac:dyDescent="0.2">
      <c r="A38" s="9">
        <v>20</v>
      </c>
      <c r="B38" s="24" t="s">
        <v>62</v>
      </c>
      <c r="C38" s="11">
        <v>8290000</v>
      </c>
      <c r="D38" s="11"/>
      <c r="E38" s="12"/>
      <c r="F38" s="12"/>
      <c r="G38" s="2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25">
        <f t="shared" si="1"/>
        <v>0</v>
      </c>
      <c r="S38" s="26">
        <f t="shared" si="2"/>
        <v>8290000</v>
      </c>
      <c r="T38" s="46"/>
      <c r="U38" s="13" t="s">
        <v>61</v>
      </c>
      <c r="V38" s="32" t="s">
        <v>70</v>
      </c>
      <c r="W38" s="6" t="s">
        <v>20</v>
      </c>
    </row>
    <row r="39" spans="1:23" s="6" customFormat="1" ht="96" customHeight="1" x14ac:dyDescent="0.2">
      <c r="A39" s="9">
        <v>21</v>
      </c>
      <c r="B39" s="24" t="s">
        <v>63</v>
      </c>
      <c r="C39" s="11">
        <v>2400000</v>
      </c>
      <c r="D39" s="11"/>
      <c r="E39" s="12"/>
      <c r="F39" s="12"/>
      <c r="G39" s="28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5">
        <f t="shared" si="1"/>
        <v>0</v>
      </c>
      <c r="S39" s="26">
        <f t="shared" si="2"/>
        <v>2400000</v>
      </c>
      <c r="T39" s="46"/>
      <c r="U39" s="13" t="s">
        <v>61</v>
      </c>
      <c r="V39" s="32" t="s">
        <v>70</v>
      </c>
      <c r="W39" s="6" t="s">
        <v>20</v>
      </c>
    </row>
    <row r="40" spans="1:23" s="6" customFormat="1" ht="96" customHeight="1" x14ac:dyDescent="0.2">
      <c r="A40" s="9">
        <v>22</v>
      </c>
      <c r="B40" s="24" t="s">
        <v>64</v>
      </c>
      <c r="C40" s="11">
        <v>8886000</v>
      </c>
      <c r="D40" s="11"/>
      <c r="E40" s="31">
        <v>6839000</v>
      </c>
      <c r="F40" s="12" t="s">
        <v>170</v>
      </c>
      <c r="G40" s="28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25">
        <f t="shared" si="1"/>
        <v>0</v>
      </c>
      <c r="S40" s="26">
        <f t="shared" si="2"/>
        <v>8886000</v>
      </c>
      <c r="T40" s="55">
        <v>2047000</v>
      </c>
      <c r="U40" s="13" t="s">
        <v>65</v>
      </c>
      <c r="V40" s="32" t="s">
        <v>171</v>
      </c>
      <c r="W40" s="6" t="s">
        <v>20</v>
      </c>
    </row>
    <row r="41" spans="1:23" s="6" customFormat="1" ht="96" customHeight="1" x14ac:dyDescent="0.2">
      <c r="A41" s="13">
        <v>23</v>
      </c>
      <c r="B41" s="50" t="s">
        <v>67</v>
      </c>
      <c r="C41" s="32">
        <v>5751000</v>
      </c>
      <c r="D41" s="32"/>
      <c r="E41" s="31">
        <v>4168000</v>
      </c>
      <c r="F41" s="12" t="s">
        <v>172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25">
        <f t="shared" si="1"/>
        <v>0</v>
      </c>
      <c r="S41" s="26">
        <f t="shared" si="2"/>
        <v>5751000</v>
      </c>
      <c r="T41" s="56">
        <f>C41-E41</f>
        <v>1583000</v>
      </c>
      <c r="U41" s="13" t="s">
        <v>65</v>
      </c>
      <c r="V41" s="32" t="s">
        <v>142</v>
      </c>
      <c r="W41" s="6" t="s">
        <v>20</v>
      </c>
    </row>
    <row r="42" spans="1:23" s="6" customFormat="1" ht="72" customHeight="1" x14ac:dyDescent="0.2">
      <c r="A42" s="13">
        <v>24</v>
      </c>
      <c r="B42" s="50" t="s">
        <v>69</v>
      </c>
      <c r="C42" s="32">
        <v>4091000</v>
      </c>
      <c r="D42" s="32"/>
      <c r="E42" s="51">
        <v>3250000</v>
      </c>
      <c r="F42" s="12" t="s">
        <v>173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25">
        <f t="shared" si="1"/>
        <v>0</v>
      </c>
      <c r="S42" s="26">
        <f t="shared" si="2"/>
        <v>4091000</v>
      </c>
      <c r="T42" s="52">
        <f>C42-E42</f>
        <v>841000</v>
      </c>
      <c r="U42" s="13" t="s">
        <v>65</v>
      </c>
      <c r="V42" s="32" t="s">
        <v>142</v>
      </c>
      <c r="W42" s="6" t="s">
        <v>20</v>
      </c>
    </row>
    <row r="43" spans="1:23" s="6" customFormat="1" ht="96" customHeight="1" x14ac:dyDescent="0.2">
      <c r="A43" s="13">
        <v>25</v>
      </c>
      <c r="B43" s="50" t="s">
        <v>71</v>
      </c>
      <c r="C43" s="32">
        <v>3400000</v>
      </c>
      <c r="D43" s="32"/>
      <c r="E43" s="12">
        <v>2842000</v>
      </c>
      <c r="F43" s="12" t="s">
        <v>174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25">
        <f t="shared" si="1"/>
        <v>0</v>
      </c>
      <c r="S43" s="26">
        <f t="shared" si="2"/>
        <v>3400000</v>
      </c>
      <c r="T43" s="56">
        <f>C43-E43</f>
        <v>558000</v>
      </c>
      <c r="U43" s="13" t="s">
        <v>65</v>
      </c>
      <c r="V43" s="32" t="s">
        <v>142</v>
      </c>
      <c r="W43" s="6" t="s">
        <v>20</v>
      </c>
    </row>
    <row r="44" spans="1:23" s="6" customFormat="1" ht="72" customHeight="1" x14ac:dyDescent="0.2">
      <c r="A44" s="9">
        <v>26</v>
      </c>
      <c r="B44" s="24" t="s">
        <v>72</v>
      </c>
      <c r="C44" s="11">
        <v>8400000</v>
      </c>
      <c r="D44" s="11"/>
      <c r="E44" s="57">
        <v>6970000</v>
      </c>
      <c r="F44" s="12" t="s">
        <v>175</v>
      </c>
      <c r="G44" s="28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25">
        <f t="shared" si="1"/>
        <v>0</v>
      </c>
      <c r="S44" s="26">
        <f t="shared" si="2"/>
        <v>8400000</v>
      </c>
      <c r="T44" s="55">
        <v>1428000</v>
      </c>
      <c r="U44" s="13" t="s">
        <v>31</v>
      </c>
      <c r="V44" s="32" t="s">
        <v>169</v>
      </c>
      <c r="W44" s="6" t="s">
        <v>20</v>
      </c>
    </row>
    <row r="45" spans="1:23" s="6" customFormat="1" ht="72" customHeight="1" x14ac:dyDescent="0.2">
      <c r="A45" s="9">
        <v>27</v>
      </c>
      <c r="B45" s="24" t="s">
        <v>74</v>
      </c>
      <c r="C45" s="11">
        <v>5980000</v>
      </c>
      <c r="D45" s="11"/>
      <c r="E45" s="31">
        <v>4558000</v>
      </c>
      <c r="F45" s="12" t="s">
        <v>176</v>
      </c>
      <c r="G45" s="28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25">
        <f t="shared" si="1"/>
        <v>0</v>
      </c>
      <c r="S45" s="26">
        <f t="shared" si="2"/>
        <v>5980000</v>
      </c>
      <c r="T45" s="52">
        <f>C45-E45</f>
        <v>1422000</v>
      </c>
      <c r="U45" s="13" t="s">
        <v>31</v>
      </c>
      <c r="V45" s="32" t="s">
        <v>142</v>
      </c>
      <c r="W45" s="6" t="s">
        <v>20</v>
      </c>
    </row>
    <row r="46" spans="1:23" s="6" customFormat="1" ht="72" customHeight="1" x14ac:dyDescent="0.2">
      <c r="A46" s="13">
        <v>28</v>
      </c>
      <c r="B46" s="50" t="s">
        <v>75</v>
      </c>
      <c r="C46" s="32">
        <v>5000000</v>
      </c>
      <c r="D46" s="32"/>
      <c r="E46" s="31">
        <v>3740000</v>
      </c>
      <c r="F46" s="58" t="s">
        <v>177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25">
        <f t="shared" si="1"/>
        <v>0</v>
      </c>
      <c r="S46" s="26">
        <f t="shared" si="2"/>
        <v>5000000</v>
      </c>
      <c r="T46" s="52">
        <f>C46-E46</f>
        <v>1260000</v>
      </c>
      <c r="U46" s="13" t="s">
        <v>31</v>
      </c>
      <c r="V46" s="32" t="s">
        <v>142</v>
      </c>
      <c r="W46" s="6" t="s">
        <v>20</v>
      </c>
    </row>
    <row r="47" spans="1:23" s="6" customFormat="1" ht="72" customHeight="1" x14ac:dyDescent="0.2">
      <c r="A47" s="13">
        <v>29</v>
      </c>
      <c r="B47" s="50" t="s">
        <v>76</v>
      </c>
      <c r="C47" s="32">
        <v>1999800</v>
      </c>
      <c r="D47" s="32"/>
      <c r="E47" s="31">
        <v>1360000</v>
      </c>
      <c r="F47" s="12" t="s">
        <v>178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25">
        <f t="shared" si="1"/>
        <v>0</v>
      </c>
      <c r="S47" s="26">
        <f t="shared" si="2"/>
        <v>1999800</v>
      </c>
      <c r="T47" s="52">
        <f>C47-E47</f>
        <v>639800</v>
      </c>
      <c r="U47" s="13" t="s">
        <v>31</v>
      </c>
      <c r="V47" s="32" t="s">
        <v>142</v>
      </c>
      <c r="W47" s="6" t="s">
        <v>20</v>
      </c>
    </row>
    <row r="48" spans="1:23" s="6" customFormat="1" ht="72" customHeight="1" x14ac:dyDescent="0.2">
      <c r="A48" s="13">
        <v>30</v>
      </c>
      <c r="B48" s="50" t="s">
        <v>77</v>
      </c>
      <c r="C48" s="32">
        <v>1984800</v>
      </c>
      <c r="D48" s="32"/>
      <c r="E48" s="31">
        <v>1345000</v>
      </c>
      <c r="F48" s="12" t="s">
        <v>178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25">
        <f t="shared" si="1"/>
        <v>0</v>
      </c>
      <c r="S48" s="26">
        <f t="shared" si="2"/>
        <v>1984800</v>
      </c>
      <c r="T48" s="52">
        <f>C48-E48</f>
        <v>639800</v>
      </c>
      <c r="U48" s="13" t="s">
        <v>31</v>
      </c>
      <c r="V48" s="32" t="s">
        <v>142</v>
      </c>
      <c r="W48" s="6" t="s">
        <v>20</v>
      </c>
    </row>
    <row r="49" spans="1:23" s="6" customFormat="1" ht="72" customHeight="1" x14ac:dyDescent="0.2">
      <c r="A49" s="9">
        <v>31</v>
      </c>
      <c r="B49" s="24" t="s">
        <v>78</v>
      </c>
      <c r="C49" s="59">
        <v>1992000</v>
      </c>
      <c r="D49" s="11"/>
      <c r="E49" s="12"/>
      <c r="F49" s="12"/>
      <c r="G49" s="2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25">
        <f t="shared" si="1"/>
        <v>0</v>
      </c>
      <c r="S49" s="26">
        <f t="shared" si="2"/>
        <v>1992000</v>
      </c>
      <c r="T49" s="46"/>
      <c r="U49" s="13" t="s">
        <v>79</v>
      </c>
      <c r="V49" s="32" t="s">
        <v>179</v>
      </c>
      <c r="W49" s="6" t="s">
        <v>20</v>
      </c>
    </row>
    <row r="50" spans="1:23" s="6" customFormat="1" ht="72" customHeight="1" x14ac:dyDescent="0.2">
      <c r="A50" s="9">
        <v>32</v>
      </c>
      <c r="B50" s="24" t="s">
        <v>80</v>
      </c>
      <c r="C50" s="59">
        <v>1965000</v>
      </c>
      <c r="D50" s="11"/>
      <c r="E50" s="12"/>
      <c r="F50" s="12"/>
      <c r="G50" s="28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25">
        <f t="shared" si="1"/>
        <v>0</v>
      </c>
      <c r="S50" s="26">
        <f t="shared" si="2"/>
        <v>1965000</v>
      </c>
      <c r="T50" s="46"/>
      <c r="U50" s="13" t="s">
        <v>79</v>
      </c>
      <c r="V50" s="32" t="s">
        <v>169</v>
      </c>
      <c r="W50" s="6" t="s">
        <v>20</v>
      </c>
    </row>
    <row r="51" spans="1:23" s="6" customFormat="1" ht="72" customHeight="1" x14ac:dyDescent="0.2">
      <c r="A51" s="9">
        <v>33</v>
      </c>
      <c r="B51" s="24" t="s">
        <v>81</v>
      </c>
      <c r="C51" s="11">
        <v>1262000</v>
      </c>
      <c r="D51" s="11"/>
      <c r="E51" s="12"/>
      <c r="F51" s="12"/>
      <c r="G51" s="28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25">
        <f t="shared" si="1"/>
        <v>0</v>
      </c>
      <c r="S51" s="26">
        <f t="shared" si="2"/>
        <v>1262000</v>
      </c>
      <c r="T51" s="46"/>
      <c r="U51" s="13" t="s">
        <v>79</v>
      </c>
      <c r="V51" s="32" t="s">
        <v>70</v>
      </c>
      <c r="W51" s="6" t="s">
        <v>20</v>
      </c>
    </row>
    <row r="52" spans="1:23" s="6" customFormat="1" ht="72" customHeight="1" x14ac:dyDescent="0.2">
      <c r="A52" s="13">
        <v>34</v>
      </c>
      <c r="B52" s="50" t="s">
        <v>82</v>
      </c>
      <c r="C52" s="32">
        <v>14186000</v>
      </c>
      <c r="D52" s="32"/>
      <c r="E52" s="31">
        <v>13960000</v>
      </c>
      <c r="F52" s="12" t="s">
        <v>180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31">
        <v>1396000</v>
      </c>
      <c r="R52" s="25">
        <f t="shared" si="1"/>
        <v>9.8406880022557459</v>
      </c>
      <c r="S52" s="26">
        <f t="shared" si="2"/>
        <v>12790000</v>
      </c>
      <c r="T52" s="52">
        <f>C52-E52</f>
        <v>226000</v>
      </c>
      <c r="U52" s="13" t="s">
        <v>83</v>
      </c>
      <c r="V52" s="32" t="s">
        <v>142</v>
      </c>
      <c r="W52" s="6" t="s">
        <v>20</v>
      </c>
    </row>
    <row r="53" spans="1:23" s="6" customFormat="1" ht="72" customHeight="1" x14ac:dyDescent="0.2">
      <c r="A53" s="13">
        <v>35</v>
      </c>
      <c r="B53" s="50" t="s">
        <v>84</v>
      </c>
      <c r="C53" s="32">
        <v>6964000</v>
      </c>
      <c r="D53" s="32"/>
      <c r="E53" s="31">
        <v>6630000</v>
      </c>
      <c r="F53" s="12" t="s">
        <v>181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25">
        <f t="shared" si="1"/>
        <v>0</v>
      </c>
      <c r="S53" s="26">
        <f t="shared" si="2"/>
        <v>6964000</v>
      </c>
      <c r="T53" s="52">
        <f>C53-E53</f>
        <v>334000</v>
      </c>
      <c r="U53" s="13" t="s">
        <v>83</v>
      </c>
      <c r="V53" s="32" t="s">
        <v>142</v>
      </c>
      <c r="W53" s="6" t="s">
        <v>20</v>
      </c>
    </row>
    <row r="54" spans="1:23" s="6" customFormat="1" ht="72" customHeight="1" x14ac:dyDescent="0.2">
      <c r="A54" s="13">
        <v>36</v>
      </c>
      <c r="B54" s="50" t="s">
        <v>85</v>
      </c>
      <c r="C54" s="32">
        <v>4504000</v>
      </c>
      <c r="D54" s="3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25">
        <f t="shared" si="1"/>
        <v>0</v>
      </c>
      <c r="S54" s="26">
        <f t="shared" si="2"/>
        <v>4504000</v>
      </c>
      <c r="T54" s="46"/>
      <c r="U54" s="13" t="s">
        <v>83</v>
      </c>
      <c r="V54" s="32" t="s">
        <v>70</v>
      </c>
      <c r="W54" s="6" t="s">
        <v>20</v>
      </c>
    </row>
    <row r="55" spans="1:23" s="6" customFormat="1" ht="72" customHeight="1" x14ac:dyDescent="0.2">
      <c r="A55" s="13">
        <v>37</v>
      </c>
      <c r="B55" s="50" t="s">
        <v>86</v>
      </c>
      <c r="C55" s="32">
        <v>8749000</v>
      </c>
      <c r="D55" s="32"/>
      <c r="E55" s="31">
        <v>8720000</v>
      </c>
      <c r="F55" s="12" t="s">
        <v>182</v>
      </c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31">
        <v>3488000</v>
      </c>
      <c r="R55" s="25">
        <f t="shared" si="1"/>
        <v>39.867413418676421</v>
      </c>
      <c r="S55" s="26">
        <f t="shared" si="2"/>
        <v>5261000</v>
      </c>
      <c r="T55" s="52">
        <f>C55-E55</f>
        <v>29000</v>
      </c>
      <c r="U55" s="13" t="s">
        <v>24</v>
      </c>
      <c r="V55" s="32" t="s">
        <v>142</v>
      </c>
      <c r="W55" s="6" t="s">
        <v>20</v>
      </c>
    </row>
    <row r="56" spans="1:23" s="6" customFormat="1" ht="72" customHeight="1" x14ac:dyDescent="0.2">
      <c r="A56" s="13">
        <v>38</v>
      </c>
      <c r="B56" s="50" t="s">
        <v>87</v>
      </c>
      <c r="C56" s="32">
        <v>3080000</v>
      </c>
      <c r="D56" s="32"/>
      <c r="E56" s="31">
        <v>2598000</v>
      </c>
      <c r="F56" s="12" t="s">
        <v>183</v>
      </c>
      <c r="G56" s="51"/>
      <c r="H56" s="51"/>
      <c r="I56" s="51"/>
      <c r="J56" s="51"/>
      <c r="K56" s="51">
        <v>2598000</v>
      </c>
      <c r="L56" s="51"/>
      <c r="M56" s="51"/>
      <c r="N56" s="51"/>
      <c r="O56" s="51"/>
      <c r="P56" s="51"/>
      <c r="Q56" s="12"/>
      <c r="R56" s="25">
        <f t="shared" si="1"/>
        <v>0</v>
      </c>
      <c r="S56" s="26">
        <f t="shared" si="2"/>
        <v>3080000</v>
      </c>
      <c r="T56" s="52">
        <f>C56-E56</f>
        <v>482000</v>
      </c>
      <c r="U56" s="13" t="s">
        <v>24</v>
      </c>
      <c r="V56" s="32" t="s">
        <v>142</v>
      </c>
      <c r="W56" s="6" t="s">
        <v>20</v>
      </c>
    </row>
    <row r="57" spans="1:23" s="6" customFormat="1" ht="72" customHeight="1" x14ac:dyDescent="0.2">
      <c r="A57" s="13">
        <v>39</v>
      </c>
      <c r="B57" s="50" t="s">
        <v>88</v>
      </c>
      <c r="C57" s="32">
        <v>1827000</v>
      </c>
      <c r="D57" s="32"/>
      <c r="E57" s="31">
        <v>1820000</v>
      </c>
      <c r="F57" s="12" t="s">
        <v>184</v>
      </c>
      <c r="G57" s="51"/>
      <c r="H57" s="51"/>
      <c r="I57" s="51">
        <v>1820000</v>
      </c>
      <c r="J57" s="51"/>
      <c r="K57" s="51"/>
      <c r="L57" s="51"/>
      <c r="M57" s="51"/>
      <c r="N57" s="51"/>
      <c r="O57" s="51"/>
      <c r="P57" s="51"/>
      <c r="Q57" s="31">
        <v>1820000</v>
      </c>
      <c r="R57" s="25">
        <f t="shared" si="1"/>
        <v>99.616858237547888</v>
      </c>
      <c r="S57" s="26">
        <f t="shared" si="2"/>
        <v>7000</v>
      </c>
      <c r="T57" s="52">
        <f t="shared" ref="T57:T62" si="3">C57-E57</f>
        <v>7000</v>
      </c>
      <c r="U57" s="13" t="s">
        <v>89</v>
      </c>
      <c r="V57" s="32" t="s">
        <v>166</v>
      </c>
      <c r="W57" s="6" t="s">
        <v>20</v>
      </c>
    </row>
    <row r="58" spans="1:23" s="6" customFormat="1" ht="96" customHeight="1" x14ac:dyDescent="0.2">
      <c r="A58" s="13">
        <v>40</v>
      </c>
      <c r="B58" s="50" t="s">
        <v>91</v>
      </c>
      <c r="C58" s="32">
        <v>1674000</v>
      </c>
      <c r="D58" s="32"/>
      <c r="E58" s="31">
        <v>1669000</v>
      </c>
      <c r="F58" s="12" t="s">
        <v>185</v>
      </c>
      <c r="G58" s="51"/>
      <c r="H58" s="51"/>
      <c r="I58" s="51"/>
      <c r="J58" s="51">
        <f>E58</f>
        <v>1669000</v>
      </c>
      <c r="K58" s="51"/>
      <c r="L58" s="51"/>
      <c r="M58" s="51"/>
      <c r="N58" s="51"/>
      <c r="O58" s="51"/>
      <c r="P58" s="51"/>
      <c r="Q58" s="31">
        <v>1669000</v>
      </c>
      <c r="R58" s="25">
        <f t="shared" si="1"/>
        <v>99.701314217443255</v>
      </c>
      <c r="S58" s="26">
        <f t="shared" si="2"/>
        <v>5000</v>
      </c>
      <c r="T58" s="52">
        <f t="shared" si="3"/>
        <v>5000</v>
      </c>
      <c r="U58" s="13" t="s">
        <v>89</v>
      </c>
      <c r="V58" s="32" t="s">
        <v>166</v>
      </c>
      <c r="W58" s="6" t="s">
        <v>20</v>
      </c>
    </row>
    <row r="59" spans="1:23" s="6" customFormat="1" ht="72" customHeight="1" x14ac:dyDescent="0.2">
      <c r="A59" s="13">
        <v>41</v>
      </c>
      <c r="B59" s="50" t="s">
        <v>92</v>
      </c>
      <c r="C59" s="32">
        <v>14223000</v>
      </c>
      <c r="D59" s="32"/>
      <c r="E59" s="31">
        <v>10320000</v>
      </c>
      <c r="F59" s="12" t="s">
        <v>186</v>
      </c>
      <c r="G59" s="51"/>
      <c r="H59" s="51"/>
      <c r="I59" s="51"/>
      <c r="J59" s="51">
        <f>E59</f>
        <v>10320000</v>
      </c>
      <c r="K59" s="51"/>
      <c r="L59" s="51"/>
      <c r="M59" s="51"/>
      <c r="N59" s="51"/>
      <c r="O59" s="51"/>
      <c r="P59" s="51"/>
      <c r="Q59" s="12"/>
      <c r="R59" s="25">
        <f t="shared" si="1"/>
        <v>0</v>
      </c>
      <c r="S59" s="26">
        <f t="shared" si="2"/>
        <v>14223000</v>
      </c>
      <c r="T59" s="52">
        <f t="shared" si="3"/>
        <v>3903000</v>
      </c>
      <c r="U59" s="13" t="s">
        <v>89</v>
      </c>
      <c r="V59" s="32" t="s">
        <v>169</v>
      </c>
      <c r="W59" s="6" t="s">
        <v>20</v>
      </c>
    </row>
    <row r="60" spans="1:23" s="6" customFormat="1" ht="72" customHeight="1" x14ac:dyDescent="0.2">
      <c r="A60" s="13">
        <v>42</v>
      </c>
      <c r="B60" s="50" t="s">
        <v>93</v>
      </c>
      <c r="C60" s="32">
        <v>2681000</v>
      </c>
      <c r="D60" s="32"/>
      <c r="E60" s="31">
        <v>2476000</v>
      </c>
      <c r="F60" s="12" t="s">
        <v>187</v>
      </c>
      <c r="G60" s="51"/>
      <c r="H60" s="51"/>
      <c r="I60" s="51">
        <f>E60</f>
        <v>2476000</v>
      </c>
      <c r="J60" s="51"/>
      <c r="K60" s="51"/>
      <c r="L60" s="51"/>
      <c r="M60" s="51"/>
      <c r="N60" s="51"/>
      <c r="O60" s="51"/>
      <c r="P60" s="51"/>
      <c r="Q60" s="31">
        <v>2476000</v>
      </c>
      <c r="R60" s="25">
        <f t="shared" si="1"/>
        <v>92.353599403207753</v>
      </c>
      <c r="S60" s="26">
        <f t="shared" si="2"/>
        <v>205000</v>
      </c>
      <c r="T60" s="52">
        <f t="shared" si="3"/>
        <v>205000</v>
      </c>
      <c r="U60" s="13" t="s">
        <v>89</v>
      </c>
      <c r="V60" s="32" t="s">
        <v>166</v>
      </c>
      <c r="W60" s="6" t="s">
        <v>20</v>
      </c>
    </row>
    <row r="61" spans="1:23" s="6" customFormat="1" ht="72" customHeight="1" x14ac:dyDescent="0.2">
      <c r="A61" s="13">
        <v>43</v>
      </c>
      <c r="B61" s="50" t="s">
        <v>94</v>
      </c>
      <c r="C61" s="32">
        <v>1635000</v>
      </c>
      <c r="D61" s="32"/>
      <c r="E61" s="31">
        <v>1330000</v>
      </c>
      <c r="F61" s="12" t="s">
        <v>188</v>
      </c>
      <c r="G61" s="51"/>
      <c r="H61" s="51"/>
      <c r="I61" s="51">
        <f>E61</f>
        <v>1330000</v>
      </c>
      <c r="J61" s="51"/>
      <c r="K61" s="51"/>
      <c r="L61" s="51"/>
      <c r="M61" s="51"/>
      <c r="N61" s="51"/>
      <c r="O61" s="51"/>
      <c r="P61" s="51"/>
      <c r="Q61" s="31">
        <v>1330000</v>
      </c>
      <c r="R61" s="25">
        <f t="shared" si="1"/>
        <v>81.345565749235476</v>
      </c>
      <c r="S61" s="26">
        <f t="shared" si="2"/>
        <v>305000</v>
      </c>
      <c r="T61" s="52">
        <f t="shared" si="3"/>
        <v>305000</v>
      </c>
      <c r="U61" s="13" t="s">
        <v>89</v>
      </c>
      <c r="V61" s="32" t="s">
        <v>166</v>
      </c>
      <c r="W61" s="6" t="s">
        <v>20</v>
      </c>
    </row>
    <row r="62" spans="1:23" s="6" customFormat="1" ht="43.5" customHeight="1" x14ac:dyDescent="0.2">
      <c r="A62" s="13">
        <v>44</v>
      </c>
      <c r="B62" s="50" t="s">
        <v>95</v>
      </c>
      <c r="C62" s="32">
        <v>1310000</v>
      </c>
      <c r="D62" s="32"/>
      <c r="E62" s="31">
        <v>1310000</v>
      </c>
      <c r="F62" s="12" t="s">
        <v>189</v>
      </c>
      <c r="G62" s="51"/>
      <c r="H62" s="51"/>
      <c r="I62" s="51">
        <f>E62</f>
        <v>1310000</v>
      </c>
      <c r="J62" s="51"/>
      <c r="K62" s="51"/>
      <c r="L62" s="51"/>
      <c r="M62" s="51"/>
      <c r="N62" s="51"/>
      <c r="O62" s="51"/>
      <c r="P62" s="51"/>
      <c r="Q62" s="12"/>
      <c r="R62" s="25">
        <f t="shared" si="1"/>
        <v>0</v>
      </c>
      <c r="S62" s="26">
        <f t="shared" si="2"/>
        <v>1310000</v>
      </c>
      <c r="T62" s="52">
        <f t="shared" si="3"/>
        <v>0</v>
      </c>
      <c r="U62" s="13" t="s">
        <v>89</v>
      </c>
      <c r="V62" s="32" t="s">
        <v>142</v>
      </c>
      <c r="W62" s="6" t="s">
        <v>20</v>
      </c>
    </row>
    <row r="63" spans="1:23" s="6" customFormat="1" ht="96" x14ac:dyDescent="0.2">
      <c r="A63" s="9">
        <v>45</v>
      </c>
      <c r="B63" s="24" t="s">
        <v>96</v>
      </c>
      <c r="C63" s="11">
        <v>4549000</v>
      </c>
      <c r="D63" s="11"/>
      <c r="E63" s="31">
        <v>4540000</v>
      </c>
      <c r="F63" s="12" t="s">
        <v>190</v>
      </c>
      <c r="G63" s="2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5">
        <f t="shared" si="1"/>
        <v>0</v>
      </c>
      <c r="S63" s="26">
        <f t="shared" si="2"/>
        <v>4549000</v>
      </c>
      <c r="T63" s="46"/>
      <c r="U63" s="13" t="s">
        <v>29</v>
      </c>
      <c r="V63" s="32" t="s">
        <v>142</v>
      </c>
      <c r="W63" s="6" t="s">
        <v>20</v>
      </c>
    </row>
    <row r="64" spans="1:23" s="6" customFormat="1" ht="96" x14ac:dyDescent="0.2">
      <c r="A64" s="13">
        <v>46</v>
      </c>
      <c r="B64" s="50" t="s">
        <v>97</v>
      </c>
      <c r="C64" s="32">
        <v>2160000</v>
      </c>
      <c r="D64" s="32"/>
      <c r="E64" s="31">
        <v>1510000</v>
      </c>
      <c r="F64" s="12" t="s">
        <v>191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25">
        <f t="shared" si="1"/>
        <v>0</v>
      </c>
      <c r="S64" s="26">
        <f t="shared" si="2"/>
        <v>2160000</v>
      </c>
      <c r="T64" s="56">
        <f>C64-E64</f>
        <v>650000</v>
      </c>
      <c r="U64" s="13" t="s">
        <v>29</v>
      </c>
      <c r="V64" s="32" t="s">
        <v>142</v>
      </c>
      <c r="W64" s="6" t="s">
        <v>20</v>
      </c>
    </row>
    <row r="65" spans="1:23" s="6" customFormat="1" ht="96" x14ac:dyDescent="0.2">
      <c r="A65" s="13">
        <v>47</v>
      </c>
      <c r="B65" s="50" t="s">
        <v>98</v>
      </c>
      <c r="C65" s="32">
        <v>2167000</v>
      </c>
      <c r="D65" s="32"/>
      <c r="E65" s="51">
        <v>1460000</v>
      </c>
      <c r="F65" s="12" t="s">
        <v>192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25">
        <f t="shared" si="1"/>
        <v>0</v>
      </c>
      <c r="S65" s="26">
        <f t="shared" si="2"/>
        <v>2167000</v>
      </c>
      <c r="T65" s="54">
        <f>C65-E65</f>
        <v>707000</v>
      </c>
      <c r="U65" s="13" t="s">
        <v>29</v>
      </c>
      <c r="V65" s="32" t="s">
        <v>27</v>
      </c>
      <c r="W65" s="6" t="s">
        <v>20</v>
      </c>
    </row>
    <row r="66" spans="1:23" s="6" customFormat="1" ht="96" x14ac:dyDescent="0.2">
      <c r="A66" s="13">
        <v>48</v>
      </c>
      <c r="B66" s="50" t="s">
        <v>99</v>
      </c>
      <c r="C66" s="32">
        <v>1442000</v>
      </c>
      <c r="D66" s="32"/>
      <c r="E66" s="31">
        <v>1355000</v>
      </c>
      <c r="F66" s="12" t="s">
        <v>193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25">
        <f t="shared" si="1"/>
        <v>0</v>
      </c>
      <c r="S66" s="26">
        <f t="shared" si="2"/>
        <v>1442000</v>
      </c>
      <c r="T66" s="55">
        <v>87000</v>
      </c>
      <c r="U66" s="13" t="s">
        <v>29</v>
      </c>
      <c r="V66" s="32" t="s">
        <v>142</v>
      </c>
      <c r="W66" s="6" t="s">
        <v>20</v>
      </c>
    </row>
    <row r="67" spans="1:23" s="6" customFormat="1" ht="72" x14ac:dyDescent="0.2">
      <c r="A67" s="13">
        <v>49</v>
      </c>
      <c r="B67" s="50" t="s">
        <v>100</v>
      </c>
      <c r="C67" s="32">
        <v>7012000</v>
      </c>
      <c r="D67" s="3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25">
        <f t="shared" si="1"/>
        <v>0</v>
      </c>
      <c r="S67" s="26">
        <f t="shared" si="2"/>
        <v>7012000</v>
      </c>
      <c r="T67" s="46"/>
      <c r="U67" s="13" t="s">
        <v>29</v>
      </c>
      <c r="V67" s="32" t="s">
        <v>70</v>
      </c>
      <c r="W67" s="6" t="s">
        <v>20</v>
      </c>
    </row>
    <row r="68" spans="1:23" s="6" customFormat="1" ht="72" x14ac:dyDescent="0.2">
      <c r="A68" s="13">
        <v>50</v>
      </c>
      <c r="B68" s="50" t="s">
        <v>101</v>
      </c>
      <c r="C68" s="32">
        <v>1612000</v>
      </c>
      <c r="D68" s="32"/>
      <c r="E68" s="31">
        <v>1580000</v>
      </c>
      <c r="F68" s="12" t="s">
        <v>194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25">
        <f t="shared" si="1"/>
        <v>0</v>
      </c>
      <c r="S68" s="26">
        <f t="shared" si="2"/>
        <v>1612000</v>
      </c>
      <c r="T68" s="52">
        <f>C68-E68</f>
        <v>32000</v>
      </c>
      <c r="U68" s="13" t="s">
        <v>29</v>
      </c>
      <c r="V68" s="32" t="s">
        <v>142</v>
      </c>
      <c r="W68" s="6" t="s">
        <v>20</v>
      </c>
    </row>
    <row r="69" spans="1:23" s="6" customFormat="1" ht="72" customHeight="1" x14ac:dyDescent="0.2">
      <c r="A69" s="13">
        <v>51</v>
      </c>
      <c r="B69" s="50" t="s">
        <v>102</v>
      </c>
      <c r="C69" s="32">
        <v>13000000</v>
      </c>
      <c r="D69" s="32"/>
      <c r="E69" s="31">
        <v>8839000</v>
      </c>
      <c r="F69" s="12" t="s">
        <v>195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25">
        <f t="shared" si="1"/>
        <v>0</v>
      </c>
      <c r="S69" s="26">
        <f t="shared" si="2"/>
        <v>13000000</v>
      </c>
      <c r="T69" s="52">
        <f>C69-E69</f>
        <v>4161000</v>
      </c>
      <c r="U69" s="13" t="s">
        <v>103</v>
      </c>
      <c r="V69" s="32" t="s">
        <v>142</v>
      </c>
      <c r="W69" s="6" t="s">
        <v>20</v>
      </c>
    </row>
    <row r="70" spans="1:23" s="6" customFormat="1" ht="96" customHeight="1" x14ac:dyDescent="0.2">
      <c r="A70" s="13">
        <v>52</v>
      </c>
      <c r="B70" s="50" t="s">
        <v>104</v>
      </c>
      <c r="C70" s="32">
        <v>7148000</v>
      </c>
      <c r="D70" s="32"/>
      <c r="E70" s="31">
        <v>4939000</v>
      </c>
      <c r="F70" s="12" t="s">
        <v>196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31">
        <v>2469500</v>
      </c>
      <c r="R70" s="25">
        <f t="shared" si="1"/>
        <v>34.548125349748183</v>
      </c>
      <c r="S70" s="26">
        <f t="shared" si="2"/>
        <v>4678500</v>
      </c>
      <c r="T70" s="52">
        <f>C70-E70</f>
        <v>2209000</v>
      </c>
      <c r="U70" s="13" t="s">
        <v>103</v>
      </c>
      <c r="V70" s="32" t="s">
        <v>142</v>
      </c>
      <c r="W70" s="6" t="s">
        <v>20</v>
      </c>
    </row>
    <row r="71" spans="1:23" s="6" customFormat="1" ht="96" customHeight="1" x14ac:dyDescent="0.2">
      <c r="A71" s="13">
        <v>53</v>
      </c>
      <c r="B71" s="50" t="s">
        <v>105</v>
      </c>
      <c r="C71" s="32">
        <v>7210000</v>
      </c>
      <c r="D71" s="32"/>
      <c r="E71" s="31">
        <v>5490000</v>
      </c>
      <c r="F71" s="12" t="s">
        <v>197</v>
      </c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12"/>
      <c r="R71" s="25">
        <f t="shared" si="1"/>
        <v>0</v>
      </c>
      <c r="S71" s="26">
        <f t="shared" si="2"/>
        <v>7210000</v>
      </c>
      <c r="T71" s="52">
        <f>C71-E71</f>
        <v>1720000</v>
      </c>
      <c r="U71" s="13" t="s">
        <v>24</v>
      </c>
      <c r="V71" s="32" t="s">
        <v>142</v>
      </c>
      <c r="W71" s="6" t="s">
        <v>20</v>
      </c>
    </row>
    <row r="72" spans="1:23" s="6" customFormat="1" ht="48" x14ac:dyDescent="0.2">
      <c r="A72" s="9">
        <v>54</v>
      </c>
      <c r="B72" s="24" t="s">
        <v>106</v>
      </c>
      <c r="C72" s="11">
        <v>1530000</v>
      </c>
      <c r="D72" s="11"/>
      <c r="E72" s="12"/>
      <c r="F72" s="12"/>
      <c r="G72" s="28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25">
        <f t="shared" si="1"/>
        <v>0</v>
      </c>
      <c r="S72" s="26">
        <f t="shared" si="2"/>
        <v>1530000</v>
      </c>
      <c r="T72" s="46"/>
      <c r="U72" s="13" t="s">
        <v>29</v>
      </c>
      <c r="V72" s="32" t="s">
        <v>27</v>
      </c>
      <c r="W72" s="6" t="s">
        <v>20</v>
      </c>
    </row>
    <row r="73" spans="1:23" s="6" customFormat="1" ht="72" x14ac:dyDescent="0.2">
      <c r="A73" s="9">
        <v>55</v>
      </c>
      <c r="B73" s="24" t="s">
        <v>107</v>
      </c>
      <c r="C73" s="11">
        <v>5556000</v>
      </c>
      <c r="D73" s="11"/>
      <c r="E73" s="57">
        <v>3650000</v>
      </c>
      <c r="F73" s="12" t="s">
        <v>198</v>
      </c>
      <c r="G73" s="28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25">
        <f t="shared" si="1"/>
        <v>0</v>
      </c>
      <c r="S73" s="26">
        <f t="shared" si="2"/>
        <v>5556000</v>
      </c>
      <c r="T73" s="60">
        <f>C73-E73</f>
        <v>1906000</v>
      </c>
      <c r="U73" s="13" t="s">
        <v>29</v>
      </c>
      <c r="V73" s="32" t="s">
        <v>70</v>
      </c>
      <c r="W73" s="6" t="s">
        <v>20</v>
      </c>
    </row>
    <row r="74" spans="1:23" s="6" customFormat="1" ht="96" x14ac:dyDescent="0.2">
      <c r="A74" s="13">
        <v>56</v>
      </c>
      <c r="B74" s="50" t="s">
        <v>108</v>
      </c>
      <c r="C74" s="32">
        <v>1859000</v>
      </c>
      <c r="D74" s="32"/>
      <c r="E74" s="31">
        <v>1750000</v>
      </c>
      <c r="F74" s="12" t="s">
        <v>199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25">
        <f t="shared" si="1"/>
        <v>0</v>
      </c>
      <c r="S74" s="26">
        <f t="shared" si="2"/>
        <v>1859000</v>
      </c>
      <c r="T74" s="56">
        <f t="shared" ref="T74:T80" si="4">C74-E74</f>
        <v>109000</v>
      </c>
      <c r="U74" s="13" t="s">
        <v>29</v>
      </c>
      <c r="V74" s="32" t="s">
        <v>142</v>
      </c>
      <c r="W74" s="6" t="s">
        <v>20</v>
      </c>
    </row>
    <row r="75" spans="1:23" s="6" customFormat="1" ht="72" customHeight="1" x14ac:dyDescent="0.2">
      <c r="A75" s="13">
        <v>57</v>
      </c>
      <c r="B75" s="50" t="s">
        <v>109</v>
      </c>
      <c r="C75" s="32">
        <v>5121000</v>
      </c>
      <c r="D75" s="32"/>
      <c r="E75" s="31">
        <v>4080000</v>
      </c>
      <c r="F75" s="12" t="s">
        <v>200</v>
      </c>
      <c r="G75" s="12"/>
      <c r="H75" s="31">
        <v>1224000</v>
      </c>
      <c r="I75" s="12"/>
      <c r="J75" s="31">
        <v>1224000</v>
      </c>
      <c r="K75" s="31">
        <v>1632000</v>
      </c>
      <c r="L75" s="12"/>
      <c r="M75" s="12"/>
      <c r="N75" s="12"/>
      <c r="O75" s="12"/>
      <c r="P75" s="12"/>
      <c r="Q75" s="12"/>
      <c r="R75" s="25">
        <f t="shared" si="1"/>
        <v>0</v>
      </c>
      <c r="S75" s="26">
        <f t="shared" si="2"/>
        <v>5121000</v>
      </c>
      <c r="T75" s="52">
        <f t="shared" si="4"/>
        <v>1041000</v>
      </c>
      <c r="U75" s="13" t="s">
        <v>31</v>
      </c>
      <c r="V75" s="32" t="s">
        <v>142</v>
      </c>
      <c r="W75" s="6" t="s">
        <v>20</v>
      </c>
    </row>
    <row r="76" spans="1:23" s="6" customFormat="1" ht="72" customHeight="1" x14ac:dyDescent="0.2">
      <c r="A76" s="9">
        <v>58</v>
      </c>
      <c r="B76" s="24" t="s">
        <v>110</v>
      </c>
      <c r="C76" s="11">
        <v>7077000</v>
      </c>
      <c r="D76" s="11"/>
      <c r="E76" s="31">
        <v>6596000</v>
      </c>
      <c r="F76" s="12" t="s">
        <v>201</v>
      </c>
      <c r="G76" s="28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25">
        <f t="shared" si="1"/>
        <v>0</v>
      </c>
      <c r="S76" s="26">
        <f t="shared" si="2"/>
        <v>7077000</v>
      </c>
      <c r="T76" s="52">
        <f t="shared" si="4"/>
        <v>481000</v>
      </c>
      <c r="U76" s="13" t="s">
        <v>46</v>
      </c>
      <c r="V76" s="32" t="s">
        <v>142</v>
      </c>
      <c r="W76" s="6" t="s">
        <v>20</v>
      </c>
    </row>
    <row r="77" spans="1:23" s="6" customFormat="1" ht="74.25" customHeight="1" x14ac:dyDescent="0.2">
      <c r="A77" s="9">
        <v>59</v>
      </c>
      <c r="B77" s="24" t="s">
        <v>111</v>
      </c>
      <c r="C77" s="11">
        <v>6758000</v>
      </c>
      <c r="D77" s="11"/>
      <c r="E77" s="31">
        <v>4980000</v>
      </c>
      <c r="F77" s="12" t="s">
        <v>202</v>
      </c>
      <c r="G77" s="28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25">
        <f t="shared" si="1"/>
        <v>0</v>
      </c>
      <c r="S77" s="26">
        <f t="shared" si="2"/>
        <v>6758000</v>
      </c>
      <c r="T77" s="52">
        <f t="shared" si="4"/>
        <v>1778000</v>
      </c>
      <c r="U77" s="13" t="s">
        <v>65</v>
      </c>
      <c r="V77" s="32" t="s">
        <v>142</v>
      </c>
      <c r="W77" s="6" t="s">
        <v>20</v>
      </c>
    </row>
    <row r="78" spans="1:23" s="6" customFormat="1" ht="72" customHeight="1" x14ac:dyDescent="0.2">
      <c r="A78" s="13">
        <v>60</v>
      </c>
      <c r="B78" s="50" t="s">
        <v>112</v>
      </c>
      <c r="C78" s="32">
        <v>8608000</v>
      </c>
      <c r="D78" s="32"/>
      <c r="E78" s="31">
        <v>5890000</v>
      </c>
      <c r="F78" s="12" t="s">
        <v>182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12"/>
      <c r="R78" s="25">
        <f t="shared" si="1"/>
        <v>0</v>
      </c>
      <c r="S78" s="26">
        <f t="shared" si="2"/>
        <v>8608000</v>
      </c>
      <c r="T78" s="52">
        <f t="shared" si="4"/>
        <v>2718000</v>
      </c>
      <c r="U78" s="13" t="s">
        <v>24</v>
      </c>
      <c r="V78" s="32" t="s">
        <v>142</v>
      </c>
      <c r="W78" s="6" t="s">
        <v>20</v>
      </c>
    </row>
    <row r="79" spans="1:23" s="6" customFormat="1" ht="74.25" customHeight="1" x14ac:dyDescent="0.2">
      <c r="A79" s="13">
        <v>61</v>
      </c>
      <c r="B79" s="50" t="s">
        <v>113</v>
      </c>
      <c r="C79" s="32">
        <v>3466000</v>
      </c>
      <c r="D79" s="32"/>
      <c r="E79" s="31">
        <v>2550000</v>
      </c>
      <c r="F79" s="12" t="s">
        <v>203</v>
      </c>
      <c r="G79" s="12"/>
      <c r="H79" s="12"/>
      <c r="I79" s="39">
        <f>E79</f>
        <v>2550000</v>
      </c>
      <c r="J79" s="12"/>
      <c r="K79" s="12"/>
      <c r="L79" s="12"/>
      <c r="M79" s="12"/>
      <c r="N79" s="12"/>
      <c r="O79" s="12"/>
      <c r="P79" s="12"/>
      <c r="Q79" s="12"/>
      <c r="R79" s="25">
        <f t="shared" si="1"/>
        <v>0</v>
      </c>
      <c r="S79" s="26">
        <f t="shared" si="2"/>
        <v>3466000</v>
      </c>
      <c r="T79" s="52">
        <f t="shared" si="4"/>
        <v>916000</v>
      </c>
      <c r="U79" s="13" t="s">
        <v>31</v>
      </c>
      <c r="V79" s="32" t="s">
        <v>142</v>
      </c>
      <c r="W79" s="6" t="s">
        <v>20</v>
      </c>
    </row>
    <row r="80" spans="1:23" s="6" customFormat="1" ht="72" customHeight="1" x14ac:dyDescent="0.2">
      <c r="A80" s="13">
        <v>62</v>
      </c>
      <c r="B80" s="50" t="s">
        <v>114</v>
      </c>
      <c r="C80" s="32">
        <v>7419000</v>
      </c>
      <c r="D80" s="32"/>
      <c r="E80" s="31">
        <v>7419000</v>
      </c>
      <c r="F80" s="12" t="s">
        <v>189</v>
      </c>
      <c r="G80" s="51"/>
      <c r="H80" s="51"/>
      <c r="I80" s="31">
        <f>E80</f>
        <v>7419000</v>
      </c>
      <c r="J80" s="51"/>
      <c r="K80" s="51"/>
      <c r="L80" s="51"/>
      <c r="M80" s="51"/>
      <c r="N80" s="51"/>
      <c r="O80" s="51"/>
      <c r="P80" s="51"/>
      <c r="Q80" s="12"/>
      <c r="R80" s="25">
        <f t="shared" si="1"/>
        <v>0</v>
      </c>
      <c r="S80" s="26">
        <f t="shared" si="2"/>
        <v>7419000</v>
      </c>
      <c r="T80" s="52">
        <f t="shared" si="4"/>
        <v>0</v>
      </c>
      <c r="U80" s="13" t="s">
        <v>89</v>
      </c>
      <c r="V80" s="32" t="s">
        <v>142</v>
      </c>
      <c r="W80" s="6" t="s">
        <v>20</v>
      </c>
    </row>
    <row r="81" spans="1:23" s="6" customFormat="1" ht="50.25" customHeight="1" x14ac:dyDescent="0.2">
      <c r="A81" s="13">
        <v>63</v>
      </c>
      <c r="B81" s="50" t="s">
        <v>115</v>
      </c>
      <c r="C81" s="32">
        <v>2110000</v>
      </c>
      <c r="D81" s="3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25">
        <f t="shared" si="1"/>
        <v>0</v>
      </c>
      <c r="S81" s="26">
        <f t="shared" si="2"/>
        <v>2110000</v>
      </c>
      <c r="T81" s="46"/>
      <c r="U81" s="13" t="s">
        <v>29</v>
      </c>
      <c r="V81" s="32" t="s">
        <v>27</v>
      </c>
      <c r="W81" s="6" t="s">
        <v>20</v>
      </c>
    </row>
    <row r="82" spans="1:23" s="6" customFormat="1" ht="72" x14ac:dyDescent="0.2">
      <c r="A82" s="13">
        <v>64</v>
      </c>
      <c r="B82" s="50" t="s">
        <v>116</v>
      </c>
      <c r="C82" s="32">
        <v>7290000</v>
      </c>
      <c r="D82" s="3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25">
        <f t="shared" si="1"/>
        <v>0</v>
      </c>
      <c r="S82" s="26">
        <f t="shared" si="2"/>
        <v>7290000</v>
      </c>
      <c r="T82" s="46"/>
      <c r="U82" s="13" t="s">
        <v>29</v>
      </c>
      <c r="V82" s="32" t="s">
        <v>27</v>
      </c>
      <c r="W82" s="6" t="s">
        <v>20</v>
      </c>
    </row>
    <row r="83" spans="1:23" s="6" customFormat="1" ht="72" x14ac:dyDescent="0.2">
      <c r="A83" s="13">
        <v>65</v>
      </c>
      <c r="B83" s="50" t="s">
        <v>117</v>
      </c>
      <c r="C83" s="32">
        <v>6400000</v>
      </c>
      <c r="D83" s="3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25">
        <f t="shared" si="1"/>
        <v>0</v>
      </c>
      <c r="S83" s="26">
        <f t="shared" si="2"/>
        <v>6400000</v>
      </c>
      <c r="T83" s="46"/>
      <c r="U83" s="13" t="s">
        <v>29</v>
      </c>
      <c r="V83" s="32" t="s">
        <v>27</v>
      </c>
      <c r="W83" s="6" t="s">
        <v>20</v>
      </c>
    </row>
    <row r="84" spans="1:23" s="6" customFormat="1" ht="48" x14ac:dyDescent="0.2">
      <c r="A84" s="13">
        <v>66</v>
      </c>
      <c r="B84" s="50" t="s">
        <v>118</v>
      </c>
      <c r="C84" s="32">
        <v>1899000</v>
      </c>
      <c r="D84" s="32"/>
      <c r="E84" s="31">
        <v>1400000</v>
      </c>
      <c r="F84" s="12" t="s">
        <v>204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25">
        <f t="shared" si="1"/>
        <v>0</v>
      </c>
      <c r="S84" s="26">
        <f t="shared" si="2"/>
        <v>1899000</v>
      </c>
      <c r="T84" s="61"/>
      <c r="U84" s="13" t="s">
        <v>29</v>
      </c>
      <c r="V84" s="32" t="s">
        <v>142</v>
      </c>
      <c r="W84" s="6" t="s">
        <v>20</v>
      </c>
    </row>
    <row r="85" spans="1:23" s="6" customFormat="1" ht="96" x14ac:dyDescent="0.2">
      <c r="A85" s="13">
        <v>67</v>
      </c>
      <c r="B85" s="50" t="s">
        <v>119</v>
      </c>
      <c r="C85" s="32">
        <v>3563000</v>
      </c>
      <c r="D85" s="32"/>
      <c r="E85" s="31">
        <v>3554900</v>
      </c>
      <c r="F85" s="12" t="s">
        <v>205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25">
        <f t="shared" si="1"/>
        <v>0</v>
      </c>
      <c r="S85" s="26">
        <f t="shared" si="2"/>
        <v>3563000</v>
      </c>
      <c r="T85" s="56">
        <f>C85-E85</f>
        <v>8100</v>
      </c>
      <c r="U85" s="13" t="s">
        <v>29</v>
      </c>
      <c r="V85" s="32" t="s">
        <v>142</v>
      </c>
      <c r="W85" s="6" t="s">
        <v>20</v>
      </c>
    </row>
    <row r="86" spans="1:23" s="6" customFormat="1" ht="99.75" customHeight="1" x14ac:dyDescent="0.2">
      <c r="A86" s="9">
        <v>68</v>
      </c>
      <c r="B86" s="24" t="s">
        <v>120</v>
      </c>
      <c r="C86" s="11">
        <v>3513000</v>
      </c>
      <c r="D86" s="11"/>
      <c r="E86" s="12"/>
      <c r="F86" s="12"/>
      <c r="G86" s="28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25">
        <f t="shared" si="1"/>
        <v>0</v>
      </c>
      <c r="S86" s="26">
        <f t="shared" si="2"/>
        <v>3513000</v>
      </c>
      <c r="T86" s="46"/>
      <c r="U86" s="13" t="s">
        <v>61</v>
      </c>
      <c r="V86" s="32" t="s">
        <v>70</v>
      </c>
      <c r="W86" s="6" t="s">
        <v>20</v>
      </c>
    </row>
    <row r="87" spans="1:23" s="6" customFormat="1" ht="24" customHeight="1" x14ac:dyDescent="0.2">
      <c r="A87" s="14"/>
      <c r="B87" s="15" t="s">
        <v>121</v>
      </c>
      <c r="C87" s="16"/>
      <c r="D87" s="16"/>
      <c r="E87" s="16"/>
      <c r="F87" s="16"/>
      <c r="G87" s="21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47"/>
      <c r="U87" s="17"/>
      <c r="V87" s="18"/>
      <c r="W87" s="6" t="s">
        <v>15</v>
      </c>
    </row>
    <row r="88" spans="1:23" s="6" customFormat="1" ht="48" customHeight="1" x14ac:dyDescent="0.2">
      <c r="A88" s="19"/>
      <c r="B88" s="20" t="s">
        <v>122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48"/>
      <c r="U88" s="22"/>
      <c r="V88" s="23"/>
    </row>
    <row r="89" spans="1:23" s="6" customFormat="1" ht="48" customHeight="1" x14ac:dyDescent="0.2">
      <c r="A89" s="9">
        <v>69</v>
      </c>
      <c r="B89" s="24" t="s">
        <v>123</v>
      </c>
      <c r="C89" s="11">
        <v>68400</v>
      </c>
      <c r="D89" s="11"/>
      <c r="E89" s="12"/>
      <c r="F89" s="12"/>
      <c r="G89" s="28"/>
      <c r="H89" s="12"/>
      <c r="I89" s="12"/>
      <c r="J89" s="12"/>
      <c r="K89" s="12"/>
      <c r="L89" s="12"/>
      <c r="M89" s="12"/>
      <c r="N89" s="12"/>
      <c r="O89" s="12"/>
      <c r="P89" s="12"/>
      <c r="Q89" s="31">
        <v>68340</v>
      </c>
      <c r="R89" s="25">
        <f t="shared" ref="R89:R94" si="5">Q89*100/C89</f>
        <v>99.912280701754383</v>
      </c>
      <c r="S89" s="26">
        <f t="shared" ref="S89:S94" si="6">C89-Q89</f>
        <v>60</v>
      </c>
      <c r="T89" s="46"/>
      <c r="U89" s="13" t="s">
        <v>124</v>
      </c>
      <c r="V89" s="11" t="s">
        <v>19</v>
      </c>
      <c r="W89" s="6" t="s">
        <v>20</v>
      </c>
    </row>
    <row r="90" spans="1:23" s="6" customFormat="1" ht="48" customHeight="1" x14ac:dyDescent="0.2">
      <c r="A90" s="9">
        <v>70</v>
      </c>
      <c r="B90" s="24" t="s">
        <v>125</v>
      </c>
      <c r="C90" s="11">
        <v>84200</v>
      </c>
      <c r="D90" s="11"/>
      <c r="E90" s="12"/>
      <c r="F90" s="12"/>
      <c r="G90" s="28"/>
      <c r="H90" s="12"/>
      <c r="I90" s="12"/>
      <c r="J90" s="12"/>
      <c r="K90" s="12"/>
      <c r="L90" s="12"/>
      <c r="M90" s="12"/>
      <c r="N90" s="12"/>
      <c r="O90" s="12"/>
      <c r="P90" s="12"/>
      <c r="Q90" s="31">
        <v>84200</v>
      </c>
      <c r="R90" s="25">
        <f t="shared" si="5"/>
        <v>100</v>
      </c>
      <c r="S90" s="26">
        <f t="shared" si="6"/>
        <v>0</v>
      </c>
      <c r="T90" s="46"/>
      <c r="U90" s="13" t="s">
        <v>126</v>
      </c>
      <c r="V90" s="11" t="s">
        <v>19</v>
      </c>
      <c r="W90" s="6" t="s">
        <v>20</v>
      </c>
    </row>
    <row r="91" spans="1:23" s="6" customFormat="1" ht="48" customHeight="1" x14ac:dyDescent="0.2">
      <c r="A91" s="9">
        <v>71</v>
      </c>
      <c r="B91" s="24" t="s">
        <v>127</v>
      </c>
      <c r="C91" s="11">
        <v>1742100</v>
      </c>
      <c r="D91" s="11"/>
      <c r="E91" s="12"/>
      <c r="F91" s="12"/>
      <c r="G91" s="28"/>
      <c r="H91" s="12"/>
      <c r="I91" s="12"/>
      <c r="J91" s="12"/>
      <c r="K91" s="12"/>
      <c r="L91" s="12"/>
      <c r="M91" s="12"/>
      <c r="N91" s="12"/>
      <c r="O91" s="12"/>
      <c r="P91" s="12"/>
      <c r="Q91" s="31">
        <v>172100</v>
      </c>
      <c r="R91" s="25">
        <f t="shared" si="5"/>
        <v>9.8788818093106023</v>
      </c>
      <c r="S91" s="26">
        <f t="shared" si="6"/>
        <v>1570000</v>
      </c>
      <c r="T91" s="46"/>
      <c r="U91" s="13" t="s">
        <v>126</v>
      </c>
      <c r="V91" s="11" t="s">
        <v>19</v>
      </c>
      <c r="W91" s="6" t="s">
        <v>20</v>
      </c>
    </row>
    <row r="92" spans="1:23" s="6" customFormat="1" ht="48" customHeight="1" x14ac:dyDescent="0.2">
      <c r="A92" s="9">
        <v>72</v>
      </c>
      <c r="B92" s="24" t="s">
        <v>128</v>
      </c>
      <c r="C92" s="11">
        <v>118000</v>
      </c>
      <c r="D92" s="11"/>
      <c r="E92" s="12"/>
      <c r="F92" s="12"/>
      <c r="G92" s="28"/>
      <c r="H92" s="12"/>
      <c r="I92" s="12"/>
      <c r="J92" s="12"/>
      <c r="K92" s="12"/>
      <c r="L92" s="12"/>
      <c r="M92" s="12"/>
      <c r="N92" s="12"/>
      <c r="O92" s="12"/>
      <c r="P92" s="12"/>
      <c r="Q92" s="39">
        <v>118000</v>
      </c>
      <c r="R92" s="25">
        <f t="shared" si="5"/>
        <v>100</v>
      </c>
      <c r="S92" s="26">
        <f t="shared" si="6"/>
        <v>0</v>
      </c>
      <c r="T92" s="46"/>
      <c r="U92" s="13" t="s">
        <v>126</v>
      </c>
      <c r="V92" s="11" t="s">
        <v>19</v>
      </c>
      <c r="W92" s="6" t="s">
        <v>20</v>
      </c>
    </row>
    <row r="93" spans="1:23" s="6" customFormat="1" ht="48" customHeight="1" x14ac:dyDescent="0.2">
      <c r="A93" s="9">
        <v>73</v>
      </c>
      <c r="B93" s="24" t="s">
        <v>129</v>
      </c>
      <c r="C93" s="11">
        <v>281500</v>
      </c>
      <c r="D93" s="11"/>
      <c r="E93" s="12"/>
      <c r="F93" s="12"/>
      <c r="G93" s="28"/>
      <c r="H93" s="12"/>
      <c r="I93" s="12"/>
      <c r="J93" s="12"/>
      <c r="K93" s="12"/>
      <c r="L93" s="12"/>
      <c r="M93" s="12"/>
      <c r="N93" s="12"/>
      <c r="O93" s="12"/>
      <c r="P93" s="12"/>
      <c r="Q93" s="39"/>
      <c r="R93" s="25">
        <f t="shared" si="5"/>
        <v>0</v>
      </c>
      <c r="S93" s="26">
        <f t="shared" si="6"/>
        <v>281500</v>
      </c>
      <c r="T93" s="46"/>
      <c r="U93" s="13" t="s">
        <v>126</v>
      </c>
      <c r="V93" s="11" t="s">
        <v>19</v>
      </c>
      <c r="W93" s="6" t="s">
        <v>20</v>
      </c>
    </row>
    <row r="94" spans="1:23" s="6" customFormat="1" ht="48" customHeight="1" x14ac:dyDescent="0.2">
      <c r="A94" s="9">
        <v>74</v>
      </c>
      <c r="B94" s="24" t="s">
        <v>130</v>
      </c>
      <c r="C94" s="11">
        <v>342200</v>
      </c>
      <c r="D94" s="11"/>
      <c r="E94" s="12"/>
      <c r="F94" s="12"/>
      <c r="G94" s="28"/>
      <c r="H94" s="12"/>
      <c r="I94" s="12"/>
      <c r="J94" s="12"/>
      <c r="K94" s="12"/>
      <c r="L94" s="12"/>
      <c r="M94" s="12"/>
      <c r="N94" s="12"/>
      <c r="O94" s="12"/>
      <c r="P94" s="12"/>
      <c r="Q94" s="31">
        <v>202700</v>
      </c>
      <c r="R94" s="25">
        <f t="shared" si="5"/>
        <v>59.234365867913503</v>
      </c>
      <c r="S94" s="26">
        <f t="shared" si="6"/>
        <v>139500</v>
      </c>
      <c r="T94" s="46"/>
      <c r="U94" s="13" t="s">
        <v>126</v>
      </c>
      <c r="V94" s="11" t="s">
        <v>19</v>
      </c>
      <c r="W94" s="6" t="s">
        <v>20</v>
      </c>
    </row>
    <row r="95" spans="1:23" s="6" customFormat="1" ht="24" customHeight="1" x14ac:dyDescent="0.2">
      <c r="A95" s="14"/>
      <c r="B95" s="15" t="s">
        <v>131</v>
      </c>
      <c r="C95" s="16"/>
      <c r="D95" s="16"/>
      <c r="E95" s="16"/>
      <c r="F95" s="16"/>
      <c r="G95" s="21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47"/>
      <c r="U95" s="17"/>
      <c r="V95" s="18"/>
      <c r="W95" s="6" t="s">
        <v>15</v>
      </c>
    </row>
    <row r="96" spans="1:23" s="6" customFormat="1" ht="48" customHeight="1" x14ac:dyDescent="0.2">
      <c r="A96" s="19"/>
      <c r="B96" s="20" t="s">
        <v>132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48"/>
      <c r="U96" s="22"/>
      <c r="V96" s="23"/>
    </row>
    <row r="97" spans="1:23" s="6" customFormat="1" ht="49.5" customHeight="1" x14ac:dyDescent="0.2">
      <c r="A97" s="9">
        <v>75</v>
      </c>
      <c r="B97" s="24" t="s">
        <v>133</v>
      </c>
      <c r="C97" s="11">
        <v>2936600</v>
      </c>
      <c r="D97" s="11"/>
      <c r="E97" s="31">
        <v>2930000</v>
      </c>
      <c r="F97" s="12" t="s">
        <v>206</v>
      </c>
      <c r="G97" s="28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25">
        <f t="shared" ref="R97:R102" si="7">Q97*100/C97</f>
        <v>0</v>
      </c>
      <c r="S97" s="26">
        <f t="shared" ref="S97:S102" si="8">C97-Q97</f>
        <v>2936600</v>
      </c>
      <c r="T97" s="52">
        <f>C97-E97</f>
        <v>6600</v>
      </c>
      <c r="U97" s="13" t="s">
        <v>134</v>
      </c>
      <c r="V97" s="32" t="s">
        <v>142</v>
      </c>
      <c r="W97" s="6" t="s">
        <v>20</v>
      </c>
    </row>
    <row r="98" spans="1:23" s="6" customFormat="1" ht="49.5" customHeight="1" x14ac:dyDescent="0.2">
      <c r="A98" s="9">
        <v>76</v>
      </c>
      <c r="B98" s="24" t="s">
        <v>136</v>
      </c>
      <c r="C98" s="11">
        <v>3000000</v>
      </c>
      <c r="D98" s="11"/>
      <c r="E98" s="31">
        <v>2980000</v>
      </c>
      <c r="F98" s="12" t="s">
        <v>207</v>
      </c>
      <c r="G98" s="28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25">
        <f t="shared" si="7"/>
        <v>0</v>
      </c>
      <c r="S98" s="26">
        <f t="shared" si="8"/>
        <v>3000000</v>
      </c>
      <c r="T98" s="52">
        <f>C98-E98</f>
        <v>20000</v>
      </c>
      <c r="U98" s="13" t="s">
        <v>134</v>
      </c>
      <c r="V98" s="32" t="s">
        <v>142</v>
      </c>
      <c r="W98" s="6" t="s">
        <v>20</v>
      </c>
    </row>
    <row r="99" spans="1:23" s="6" customFormat="1" ht="49.5" customHeight="1" x14ac:dyDescent="0.2">
      <c r="A99" s="9">
        <v>77</v>
      </c>
      <c r="B99" s="24" t="s">
        <v>137</v>
      </c>
      <c r="C99" s="11">
        <v>2999200</v>
      </c>
      <c r="D99" s="11"/>
      <c r="E99" s="31">
        <v>2934000</v>
      </c>
      <c r="F99" s="12"/>
      <c r="G99" s="28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25">
        <f t="shared" si="7"/>
        <v>0</v>
      </c>
      <c r="S99" s="26">
        <f t="shared" si="8"/>
        <v>2999200</v>
      </c>
      <c r="T99" s="56">
        <f>C99-E99</f>
        <v>65200</v>
      </c>
      <c r="U99" s="13" t="s">
        <v>134</v>
      </c>
      <c r="V99" s="32" t="s">
        <v>142</v>
      </c>
      <c r="W99" s="6" t="s">
        <v>20</v>
      </c>
    </row>
    <row r="100" spans="1:23" s="6" customFormat="1" ht="49.5" customHeight="1" x14ac:dyDescent="0.2">
      <c r="A100" s="9">
        <v>78</v>
      </c>
      <c r="B100" s="24" t="s">
        <v>138</v>
      </c>
      <c r="C100" s="11">
        <v>1000000</v>
      </c>
      <c r="D100" s="11"/>
      <c r="E100" s="31">
        <v>984400</v>
      </c>
      <c r="F100" s="12" t="s">
        <v>208</v>
      </c>
      <c r="G100" s="28"/>
      <c r="H100" s="12"/>
      <c r="I100" s="39">
        <f>E100</f>
        <v>984400</v>
      </c>
      <c r="J100" s="12"/>
      <c r="K100" s="12"/>
      <c r="L100" s="12"/>
      <c r="M100" s="12"/>
      <c r="N100" s="12"/>
      <c r="O100" s="12"/>
      <c r="P100" s="12"/>
      <c r="Q100" s="31">
        <v>590640</v>
      </c>
      <c r="R100" s="25">
        <f t="shared" si="7"/>
        <v>59.064</v>
      </c>
      <c r="S100" s="26">
        <f t="shared" si="8"/>
        <v>409360</v>
      </c>
      <c r="T100" s="52">
        <f>C100-E100</f>
        <v>15600</v>
      </c>
      <c r="U100" s="13" t="s">
        <v>134</v>
      </c>
      <c r="V100" s="32" t="s">
        <v>142</v>
      </c>
      <c r="W100" s="6" t="s">
        <v>20</v>
      </c>
    </row>
    <row r="101" spans="1:23" s="6" customFormat="1" ht="49.5" customHeight="1" x14ac:dyDescent="0.2">
      <c r="A101" s="13">
        <v>79</v>
      </c>
      <c r="B101" s="50" t="s">
        <v>140</v>
      </c>
      <c r="C101" s="32">
        <v>3000000</v>
      </c>
      <c r="D101" s="32"/>
      <c r="E101" s="31">
        <v>2888000</v>
      </c>
      <c r="F101" s="12" t="s">
        <v>141</v>
      </c>
      <c r="G101" s="39">
        <f>E101</f>
        <v>2888000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31">
        <v>2888000</v>
      </c>
      <c r="R101" s="25">
        <f t="shared" si="7"/>
        <v>96.266666666666666</v>
      </c>
      <c r="S101" s="26">
        <f t="shared" si="8"/>
        <v>112000</v>
      </c>
      <c r="T101" s="52">
        <f>C101-E101</f>
        <v>112000</v>
      </c>
      <c r="U101" s="13" t="s">
        <v>134</v>
      </c>
      <c r="V101" s="32" t="s">
        <v>166</v>
      </c>
      <c r="W101" s="6" t="s">
        <v>20</v>
      </c>
    </row>
    <row r="102" spans="1:23" s="6" customFormat="1" ht="46.5" customHeight="1" x14ac:dyDescent="0.2">
      <c r="A102" s="9">
        <v>80</v>
      </c>
      <c r="B102" s="24" t="s">
        <v>143</v>
      </c>
      <c r="C102" s="11">
        <v>4000000</v>
      </c>
      <c r="D102" s="11"/>
      <c r="E102" s="12"/>
      <c r="F102" s="12"/>
      <c r="G102" s="28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25">
        <f t="shared" si="7"/>
        <v>0</v>
      </c>
      <c r="S102" s="26">
        <f t="shared" si="8"/>
        <v>4000000</v>
      </c>
      <c r="T102" s="46"/>
      <c r="U102" s="13" t="s">
        <v>134</v>
      </c>
      <c r="V102" s="32" t="s">
        <v>209</v>
      </c>
      <c r="W102" s="6" t="s">
        <v>20</v>
      </c>
    </row>
    <row r="103" spans="1:23" s="6" customFormat="1" ht="24" customHeight="1" x14ac:dyDescent="0.2">
      <c r="A103" s="9"/>
      <c r="B103" s="7" t="s">
        <v>210</v>
      </c>
      <c r="C103" s="40">
        <f>SUM(C7:C102)</f>
        <v>426317200</v>
      </c>
      <c r="D103" s="40"/>
      <c r="E103" s="40">
        <f>SUM(E7:E102)</f>
        <v>246816786.49000001</v>
      </c>
      <c r="F103" s="40">
        <f>SUM(F7:F102)</f>
        <v>0</v>
      </c>
      <c r="G103" s="23"/>
      <c r="H103" s="40"/>
      <c r="I103" s="40"/>
      <c r="J103" s="40"/>
      <c r="K103" s="40"/>
      <c r="L103" s="40"/>
      <c r="M103" s="40"/>
      <c r="N103" s="40"/>
      <c r="O103" s="40"/>
      <c r="P103" s="40"/>
      <c r="Q103" s="40">
        <f>SUM(Q7:Q102)</f>
        <v>26068537.07</v>
      </c>
      <c r="R103" s="41">
        <f>Q103*100/C103</f>
        <v>6.1148217970093626</v>
      </c>
      <c r="S103" s="40">
        <f>SUM(S7:S102)</f>
        <v>388248662.93000001</v>
      </c>
      <c r="T103" s="62">
        <f>SUM(T7:T102)</f>
        <v>38010479.510000005</v>
      </c>
      <c r="U103" s="13"/>
      <c r="V103" s="10"/>
    </row>
    <row r="104" spans="1:23" x14ac:dyDescent="0.2">
      <c r="Q104" s="64"/>
      <c r="T104" s="65"/>
    </row>
    <row r="105" spans="1:23" x14ac:dyDescent="0.2">
      <c r="Q105" s="66"/>
      <c r="R105" s="67"/>
    </row>
    <row r="108" spans="1:23" x14ac:dyDescent="0.2">
      <c r="S108" s="68"/>
    </row>
    <row r="109" spans="1:23" x14ac:dyDescent="0.2">
      <c r="S109" s="68"/>
    </row>
    <row r="110" spans="1:23" x14ac:dyDescent="0.2">
      <c r="S110" s="68"/>
    </row>
    <row r="111" spans="1:23" x14ac:dyDescent="0.2">
      <c r="S111" s="68"/>
    </row>
    <row r="112" spans="1:23" x14ac:dyDescent="0.2">
      <c r="S112" s="68"/>
    </row>
    <row r="113" spans="19:19" x14ac:dyDescent="0.2">
      <c r="S113" s="68"/>
    </row>
    <row r="114" spans="19:19" x14ac:dyDescent="0.2">
      <c r="S114" s="68"/>
    </row>
    <row r="115" spans="19:19" x14ac:dyDescent="0.2">
      <c r="S115" s="68"/>
    </row>
    <row r="116" spans="19:19" x14ac:dyDescent="0.2">
      <c r="S116" s="68"/>
    </row>
    <row r="117" spans="19:19" x14ac:dyDescent="0.2">
      <c r="S117" s="68"/>
    </row>
    <row r="118" spans="19:19" x14ac:dyDescent="0.2">
      <c r="S118" s="68"/>
    </row>
    <row r="119" spans="19:19" x14ac:dyDescent="0.2">
      <c r="S119" s="68"/>
    </row>
    <row r="120" spans="19:19" x14ac:dyDescent="0.2">
      <c r="S120" s="68"/>
    </row>
    <row r="121" spans="19:19" x14ac:dyDescent="0.2">
      <c r="S121" s="68"/>
    </row>
    <row r="122" spans="19:19" x14ac:dyDescent="0.2">
      <c r="S122" s="68"/>
    </row>
    <row r="123" spans="19:19" x14ac:dyDescent="0.2">
      <c r="S123" s="68"/>
    </row>
    <row r="124" spans="19:19" x14ac:dyDescent="0.2">
      <c r="S124" s="68"/>
    </row>
    <row r="125" spans="19:19" x14ac:dyDescent="0.2">
      <c r="S125" s="68"/>
    </row>
    <row r="126" spans="19:19" x14ac:dyDescent="0.2">
      <c r="S126" s="68"/>
    </row>
    <row r="127" spans="19:19" x14ac:dyDescent="0.2">
      <c r="S127" s="68"/>
    </row>
    <row r="128" spans="19:19" x14ac:dyDescent="0.2">
      <c r="S128" s="68"/>
    </row>
    <row r="129" spans="19:19" x14ac:dyDescent="0.2">
      <c r="S129" s="68"/>
    </row>
    <row r="130" spans="19:19" x14ac:dyDescent="0.2">
      <c r="S130" s="68"/>
    </row>
    <row r="131" spans="19:19" x14ac:dyDescent="0.2">
      <c r="S131" s="68"/>
    </row>
    <row r="132" spans="19:19" x14ac:dyDescent="0.2">
      <c r="S132" s="68"/>
    </row>
    <row r="133" spans="19:19" x14ac:dyDescent="0.2">
      <c r="S133" s="68"/>
    </row>
    <row r="134" spans="19:19" x14ac:dyDescent="0.2">
      <c r="S134" s="68"/>
    </row>
    <row r="135" spans="19:19" x14ac:dyDescent="0.2">
      <c r="S135" s="68"/>
    </row>
    <row r="136" spans="19:19" x14ac:dyDescent="0.2">
      <c r="S136" s="68"/>
    </row>
    <row r="137" spans="19:19" x14ac:dyDescent="0.2">
      <c r="S137" s="68"/>
    </row>
    <row r="138" spans="19:19" x14ac:dyDescent="0.2">
      <c r="S138" s="68"/>
    </row>
    <row r="139" spans="19:19" x14ac:dyDescent="0.2">
      <c r="S139" s="68"/>
    </row>
    <row r="140" spans="19:19" x14ac:dyDescent="0.2">
      <c r="S140" s="68"/>
    </row>
    <row r="141" spans="19:19" x14ac:dyDescent="0.2">
      <c r="S141" s="68"/>
    </row>
    <row r="142" spans="19:19" x14ac:dyDescent="0.2">
      <c r="S142" s="68"/>
    </row>
    <row r="143" spans="19:19" x14ac:dyDescent="0.2">
      <c r="S143" s="68"/>
    </row>
    <row r="144" spans="19:19" x14ac:dyDescent="0.2">
      <c r="S144" s="68"/>
    </row>
    <row r="145" spans="19:19" x14ac:dyDescent="0.2">
      <c r="S145" s="68"/>
    </row>
    <row r="146" spans="19:19" x14ac:dyDescent="0.2">
      <c r="S146" s="68"/>
    </row>
    <row r="147" spans="19:19" x14ac:dyDescent="0.2">
      <c r="S147" s="68"/>
    </row>
    <row r="148" spans="19:19" x14ac:dyDescent="0.2">
      <c r="S148" s="68"/>
    </row>
    <row r="149" spans="19:19" x14ac:dyDescent="0.2">
      <c r="S149" s="68"/>
    </row>
    <row r="150" spans="19:19" x14ac:dyDescent="0.2">
      <c r="S150" s="68"/>
    </row>
    <row r="151" spans="19:19" x14ac:dyDescent="0.2">
      <c r="S151" s="68"/>
    </row>
    <row r="152" spans="19:19" x14ac:dyDescent="0.2">
      <c r="S152" s="68"/>
    </row>
    <row r="153" spans="19:19" x14ac:dyDescent="0.2">
      <c r="S153" s="68"/>
    </row>
    <row r="154" spans="19:19" x14ac:dyDescent="0.2">
      <c r="S154" s="68"/>
    </row>
    <row r="155" spans="19:19" x14ac:dyDescent="0.2">
      <c r="S155" s="68"/>
    </row>
    <row r="156" spans="19:19" x14ac:dyDescent="0.2">
      <c r="S156" s="68"/>
    </row>
    <row r="157" spans="19:19" x14ac:dyDescent="0.2">
      <c r="S157" s="68"/>
    </row>
    <row r="158" spans="19:19" x14ac:dyDescent="0.2">
      <c r="S158" s="68"/>
    </row>
    <row r="159" spans="19:19" x14ac:dyDescent="0.2">
      <c r="S159" s="68"/>
    </row>
  </sheetData>
  <autoFilter ref="U1:U159"/>
  <mergeCells count="2">
    <mergeCell ref="A1:V1"/>
    <mergeCell ref="A2:U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11">
    <tabColor rgb="FFFFFF00"/>
  </sheetPr>
  <dimension ref="A1:W179"/>
  <sheetViews>
    <sheetView zoomScale="80" zoomScaleNormal="80" workbookViewId="0">
      <selection activeCell="F6" sqref="F6"/>
    </sheetView>
  </sheetViews>
  <sheetFormatPr defaultRowHeight="24" outlineLevelCol="1" x14ac:dyDescent="0.2"/>
  <cols>
    <col min="1" max="1" width="8.5703125" style="42" customWidth="1"/>
    <col min="2" max="2" width="40.28515625" style="2" customWidth="1"/>
    <col min="3" max="3" width="16.7109375" style="2" customWidth="1"/>
    <col min="4" max="4" width="16.7109375" style="2" hidden="1" customWidth="1"/>
    <col min="5" max="5" width="15.7109375" style="43" customWidth="1"/>
    <col min="6" max="6" width="17.5703125" style="43" customWidth="1"/>
    <col min="7" max="7" width="15.5703125" style="63" hidden="1" customWidth="1" outlineLevel="1"/>
    <col min="8" max="16" width="15.5703125" style="64" hidden="1" customWidth="1" outlineLevel="1"/>
    <col min="17" max="17" width="16.7109375" style="43" customWidth="1" collapsed="1"/>
    <col min="18" max="18" width="10.85546875" style="43" customWidth="1"/>
    <col min="19" max="19" width="16.7109375" style="43" customWidth="1"/>
    <col min="20" max="20" width="16.7109375" style="5" customWidth="1"/>
    <col min="21" max="21" width="18" style="6" customWidth="1"/>
    <col min="22" max="22" width="16" style="2" customWidth="1"/>
    <col min="23" max="23" width="0" style="2" hidden="1" customWidth="1"/>
    <col min="24" max="16384" width="9.140625" style="2"/>
  </cols>
  <sheetData>
    <row r="1" spans="1:23" ht="27.75" x14ac:dyDescent="0.2">
      <c r="A1" s="1" t="s">
        <v>0</v>
      </c>
      <c r="B1" s="1"/>
      <c r="C1" s="1"/>
      <c r="D1" s="1"/>
      <c r="E1" s="1"/>
      <c r="F1" s="1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</row>
    <row r="2" spans="1:23" s="6" customFormat="1" ht="24" customHeight="1" x14ac:dyDescent="0.2">
      <c r="A2" s="4" t="s">
        <v>290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">
        <v>1</v>
      </c>
    </row>
    <row r="3" spans="1:23" s="6" customFormat="1" ht="48" customHeight="1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45" t="s">
        <v>146</v>
      </c>
      <c r="H3" s="8" t="s">
        <v>147</v>
      </c>
      <c r="I3" s="8" t="s">
        <v>148</v>
      </c>
      <c r="J3" s="8" t="s">
        <v>149</v>
      </c>
      <c r="K3" s="8" t="s">
        <v>150</v>
      </c>
      <c r="L3" s="8" t="s">
        <v>151</v>
      </c>
      <c r="M3" s="8" t="s">
        <v>152</v>
      </c>
      <c r="N3" s="8" t="s">
        <v>153</v>
      </c>
      <c r="O3" s="8" t="s">
        <v>154</v>
      </c>
      <c r="P3" s="8" t="s">
        <v>155</v>
      </c>
      <c r="Q3" s="8" t="s">
        <v>8</v>
      </c>
      <c r="R3" s="7" t="s">
        <v>9</v>
      </c>
      <c r="S3" s="7" t="s">
        <v>10</v>
      </c>
      <c r="T3" s="7" t="s">
        <v>11</v>
      </c>
      <c r="U3" s="8" t="s">
        <v>12</v>
      </c>
      <c r="V3" s="8" t="s">
        <v>13</v>
      </c>
    </row>
    <row r="4" spans="1:23" s="6" customFormat="1" ht="3" customHeight="1" x14ac:dyDescent="0.2">
      <c r="A4" s="9"/>
      <c r="B4" s="10"/>
      <c r="C4" s="11"/>
      <c r="D4" s="11"/>
      <c r="E4" s="12"/>
      <c r="F4" s="12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46"/>
      <c r="U4" s="13"/>
      <c r="V4" s="11"/>
    </row>
    <row r="5" spans="1:23" s="6" customFormat="1" ht="24" customHeight="1" x14ac:dyDescent="0.2">
      <c r="A5" s="14"/>
      <c r="B5" s="15" t="s">
        <v>14</v>
      </c>
      <c r="C5" s="16"/>
      <c r="D5" s="16"/>
      <c r="E5" s="16"/>
      <c r="F5" s="16"/>
      <c r="G5" s="2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47"/>
      <c r="U5" s="17"/>
      <c r="V5" s="18"/>
      <c r="W5" s="6" t="s">
        <v>15</v>
      </c>
    </row>
    <row r="6" spans="1:23" s="6" customFormat="1" ht="48" customHeight="1" x14ac:dyDescent="0.2">
      <c r="A6" s="19"/>
      <c r="B6" s="20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48"/>
      <c r="U6" s="22"/>
      <c r="V6" s="23"/>
    </row>
    <row r="7" spans="1:23" s="6" customFormat="1" ht="72.75" customHeight="1" x14ac:dyDescent="0.2">
      <c r="A7" s="9">
        <v>1</v>
      </c>
      <c r="B7" s="24" t="s">
        <v>17</v>
      </c>
      <c r="C7" s="11">
        <v>1315900</v>
      </c>
      <c r="D7" s="11"/>
      <c r="E7" s="12"/>
      <c r="F7" s="12"/>
      <c r="G7" s="28"/>
      <c r="H7" s="12"/>
      <c r="I7" s="12"/>
      <c r="J7" s="12"/>
      <c r="K7" s="12"/>
      <c r="L7" s="12"/>
      <c r="M7" s="12"/>
      <c r="N7" s="12"/>
      <c r="O7" s="12"/>
      <c r="P7" s="12"/>
      <c r="Q7" s="31">
        <v>355750</v>
      </c>
      <c r="R7" s="25">
        <f>Q7*100/C7</f>
        <v>27.03472908275705</v>
      </c>
      <c r="S7" s="26">
        <f>C7-Q7</f>
        <v>960150</v>
      </c>
      <c r="T7" s="46"/>
      <c r="U7" s="13" t="s">
        <v>18</v>
      </c>
      <c r="V7" s="11" t="s">
        <v>19</v>
      </c>
      <c r="W7" s="6" t="s">
        <v>20</v>
      </c>
    </row>
    <row r="8" spans="1:23" s="6" customFormat="1" ht="48.75" customHeight="1" x14ac:dyDescent="0.2">
      <c r="A8" s="19"/>
      <c r="B8" s="20" t="s">
        <v>21</v>
      </c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  <c r="S8" s="30"/>
      <c r="T8" s="49"/>
      <c r="U8" s="19"/>
      <c r="V8" s="27"/>
    </row>
    <row r="9" spans="1:23" s="6" customFormat="1" ht="72" customHeight="1" x14ac:dyDescent="0.2">
      <c r="A9" s="13">
        <v>2</v>
      </c>
      <c r="B9" s="50" t="s">
        <v>22</v>
      </c>
      <c r="C9" s="32">
        <v>3598000</v>
      </c>
      <c r="D9" s="32"/>
      <c r="E9" s="31">
        <v>3110000</v>
      </c>
      <c r="F9" s="12" t="s">
        <v>23</v>
      </c>
      <c r="G9" s="51"/>
      <c r="H9" s="51"/>
      <c r="I9" s="51"/>
      <c r="J9" s="51"/>
      <c r="K9" s="51">
        <f>E9</f>
        <v>3110000</v>
      </c>
      <c r="L9" s="51"/>
      <c r="M9" s="51"/>
      <c r="N9" s="51"/>
      <c r="O9" s="51"/>
      <c r="P9" s="51"/>
      <c r="Q9" s="12"/>
      <c r="R9" s="25">
        <f>Q9*100/C9</f>
        <v>0</v>
      </c>
      <c r="S9" s="26">
        <f t="shared" ref="S9:S15" si="0">C9-Q9</f>
        <v>3598000</v>
      </c>
      <c r="T9" s="52">
        <f>C9-E9</f>
        <v>488000</v>
      </c>
      <c r="U9" s="13" t="s">
        <v>24</v>
      </c>
      <c r="V9" s="32" t="s">
        <v>142</v>
      </c>
      <c r="W9" s="6" t="s">
        <v>20</v>
      </c>
    </row>
    <row r="10" spans="1:23" s="6" customFormat="1" ht="48" customHeight="1" x14ac:dyDescent="0.2">
      <c r="A10" s="13">
        <v>3</v>
      </c>
      <c r="B10" s="50" t="s">
        <v>25</v>
      </c>
      <c r="C10" s="32"/>
      <c r="D10" s="32"/>
      <c r="E10" s="3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25"/>
      <c r="S10" s="26">
        <f t="shared" si="0"/>
        <v>0</v>
      </c>
      <c r="T10" s="46"/>
      <c r="U10" s="13" t="s">
        <v>26</v>
      </c>
      <c r="V10" s="32" t="s">
        <v>166</v>
      </c>
      <c r="W10" s="6" t="s">
        <v>20</v>
      </c>
    </row>
    <row r="11" spans="1:23" s="6" customFormat="1" ht="96.75" customHeight="1" x14ac:dyDescent="0.2">
      <c r="A11" s="13"/>
      <c r="B11" s="50" t="s">
        <v>156</v>
      </c>
      <c r="C11" s="32">
        <v>6000000</v>
      </c>
      <c r="D11" s="32"/>
      <c r="E11" s="31">
        <v>6000000</v>
      </c>
      <c r="F11" s="12" t="s">
        <v>157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31">
        <v>6000000</v>
      </c>
      <c r="R11" s="25">
        <f>Q11*100/C11</f>
        <v>100</v>
      </c>
      <c r="S11" s="26">
        <f t="shared" si="0"/>
        <v>0</v>
      </c>
      <c r="T11" s="52">
        <f>C11-E11</f>
        <v>0</v>
      </c>
      <c r="U11" s="13" t="s">
        <v>26</v>
      </c>
      <c r="V11" s="32"/>
    </row>
    <row r="12" spans="1:23" s="6" customFormat="1" ht="96.75" customHeight="1" x14ac:dyDescent="0.2">
      <c r="A12" s="13"/>
      <c r="B12" s="50" t="s">
        <v>158</v>
      </c>
      <c r="C12" s="32">
        <v>6000000</v>
      </c>
      <c r="D12" s="32"/>
      <c r="E12" s="31">
        <v>4589000</v>
      </c>
      <c r="F12" s="12" t="s">
        <v>159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31">
        <v>4589000</v>
      </c>
      <c r="R12" s="25">
        <f>Q12*100/C12</f>
        <v>76.483333333333334</v>
      </c>
      <c r="S12" s="26">
        <f t="shared" si="0"/>
        <v>1411000</v>
      </c>
      <c r="T12" s="52">
        <f>C12-E12</f>
        <v>1411000</v>
      </c>
      <c r="U12" s="13" t="s">
        <v>26</v>
      </c>
      <c r="V12" s="32"/>
    </row>
    <row r="13" spans="1:23" s="6" customFormat="1" ht="72" x14ac:dyDescent="0.2">
      <c r="A13" s="13">
        <v>4</v>
      </c>
      <c r="B13" s="50" t="s">
        <v>28</v>
      </c>
      <c r="C13" s="32">
        <v>2379000</v>
      </c>
      <c r="D13" s="32"/>
      <c r="E13" s="31">
        <v>2377000</v>
      </c>
      <c r="F13" s="12" t="s">
        <v>160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25">
        <f>Q13*100/C13</f>
        <v>0</v>
      </c>
      <c r="S13" s="26">
        <f t="shared" si="0"/>
        <v>2379000</v>
      </c>
      <c r="T13" s="52">
        <f>C13-E13</f>
        <v>2000</v>
      </c>
      <c r="U13" s="13" t="s">
        <v>29</v>
      </c>
      <c r="V13" s="32" t="s">
        <v>142</v>
      </c>
      <c r="W13" s="6" t="s">
        <v>20</v>
      </c>
    </row>
    <row r="14" spans="1:23" s="6" customFormat="1" ht="72" customHeight="1" x14ac:dyDescent="0.2">
      <c r="A14" s="13">
        <v>5</v>
      </c>
      <c r="B14" s="50" t="s">
        <v>30</v>
      </c>
      <c r="C14" s="32">
        <v>7200000</v>
      </c>
      <c r="D14" s="32"/>
      <c r="E14" s="3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25">
        <f>Q14*100/C14</f>
        <v>0</v>
      </c>
      <c r="S14" s="26">
        <f t="shared" si="0"/>
        <v>7200000</v>
      </c>
      <c r="T14" s="46"/>
      <c r="U14" s="13" t="s">
        <v>31</v>
      </c>
      <c r="V14" s="32" t="s">
        <v>221</v>
      </c>
      <c r="W14" s="6" t="s">
        <v>20</v>
      </c>
    </row>
    <row r="15" spans="1:23" s="6" customFormat="1" ht="48" customHeight="1" x14ac:dyDescent="0.2">
      <c r="A15" s="13">
        <v>6</v>
      </c>
      <c r="B15" s="50" t="s">
        <v>32</v>
      </c>
      <c r="C15" s="32">
        <v>1900000</v>
      </c>
      <c r="D15" s="32"/>
      <c r="E15" s="31">
        <v>1880000</v>
      </c>
      <c r="F15" s="12" t="s">
        <v>162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31">
        <v>1316000</v>
      </c>
      <c r="R15" s="25">
        <f>Q15*100/C15</f>
        <v>69.263157894736835</v>
      </c>
      <c r="S15" s="26">
        <f t="shared" si="0"/>
        <v>584000</v>
      </c>
      <c r="T15" s="52">
        <f>C15-E15</f>
        <v>20000</v>
      </c>
      <c r="U15" s="13" t="s">
        <v>26</v>
      </c>
      <c r="V15" s="32" t="s">
        <v>142</v>
      </c>
      <c r="W15" s="6" t="s">
        <v>20</v>
      </c>
    </row>
    <row r="16" spans="1:23" s="6" customFormat="1" ht="27" customHeight="1" x14ac:dyDescent="0.2">
      <c r="A16" s="19"/>
      <c r="B16" s="20" t="s">
        <v>34</v>
      </c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  <c r="S16" s="30"/>
      <c r="T16" s="49"/>
      <c r="U16" s="19"/>
      <c r="V16" s="27"/>
    </row>
    <row r="17" spans="1:23" s="6" customFormat="1" ht="48" customHeight="1" x14ac:dyDescent="0.2">
      <c r="A17" s="9"/>
      <c r="B17" s="24" t="s">
        <v>35</v>
      </c>
      <c r="C17" s="11">
        <v>10000000</v>
      </c>
      <c r="D17" s="11"/>
      <c r="E17" s="12"/>
      <c r="F17" s="12"/>
      <c r="G17" s="28"/>
      <c r="H17" s="12"/>
      <c r="I17" s="12"/>
      <c r="J17" s="12"/>
      <c r="K17" s="12"/>
      <c r="L17" s="12"/>
      <c r="M17" s="12"/>
      <c r="N17" s="12"/>
      <c r="O17" s="12"/>
      <c r="P17" s="12"/>
      <c r="Q17" s="51">
        <v>4254996.95</v>
      </c>
      <c r="R17" s="25">
        <f>Q17*100/C17</f>
        <v>42.549969500000003</v>
      </c>
      <c r="S17" s="26">
        <f>C17-Q17</f>
        <v>5745003.0499999998</v>
      </c>
      <c r="T17" s="46"/>
      <c r="U17" s="13" t="s">
        <v>36</v>
      </c>
      <c r="V17" s="11"/>
      <c r="W17" s="6" t="s">
        <v>20</v>
      </c>
    </row>
    <row r="18" spans="1:23" s="6" customFormat="1" ht="47.25" customHeight="1" x14ac:dyDescent="0.2">
      <c r="A18" s="34"/>
      <c r="B18" s="35" t="s">
        <v>37</v>
      </c>
      <c r="C18" s="36"/>
      <c r="D18" s="36"/>
      <c r="E18" s="36"/>
      <c r="F18" s="36"/>
      <c r="G18" s="21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53"/>
      <c r="U18" s="37"/>
      <c r="V18" s="38"/>
      <c r="W18" s="6" t="s">
        <v>15</v>
      </c>
    </row>
    <row r="19" spans="1:23" s="6" customFormat="1" ht="48" customHeight="1" x14ac:dyDescent="0.2">
      <c r="A19" s="19"/>
      <c r="B19" s="20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48"/>
      <c r="U19" s="22"/>
      <c r="V19" s="23"/>
    </row>
    <row r="20" spans="1:23" s="6" customFormat="1" ht="75" customHeight="1" x14ac:dyDescent="0.2">
      <c r="A20" s="9">
        <v>7</v>
      </c>
      <c r="B20" s="24" t="s">
        <v>39</v>
      </c>
      <c r="C20" s="11">
        <v>9930000</v>
      </c>
      <c r="D20" s="11"/>
      <c r="E20" s="31">
        <v>5959933</v>
      </c>
      <c r="F20" s="12" t="s">
        <v>163</v>
      </c>
      <c r="G20" s="28"/>
      <c r="H20" s="12"/>
      <c r="I20" s="12"/>
      <c r="J20" s="12"/>
      <c r="K20" s="12"/>
      <c r="L20" s="12"/>
      <c r="M20" s="12"/>
      <c r="N20" s="12"/>
      <c r="O20" s="12"/>
      <c r="P20" s="12"/>
      <c r="Q20" s="31"/>
      <c r="R20" s="25">
        <f>Q20*100/C20</f>
        <v>0</v>
      </c>
      <c r="S20" s="26">
        <f>C20-Q20</f>
        <v>9930000</v>
      </c>
      <c r="T20" s="46"/>
      <c r="U20" s="13" t="s">
        <v>40</v>
      </c>
      <c r="V20" s="11" t="s">
        <v>142</v>
      </c>
      <c r="W20" s="6" t="s">
        <v>20</v>
      </c>
    </row>
    <row r="21" spans="1:23" s="6" customFormat="1" ht="48" customHeight="1" x14ac:dyDescent="0.2">
      <c r="A21" s="9">
        <v>8</v>
      </c>
      <c r="B21" s="24" t="s">
        <v>41</v>
      </c>
      <c r="C21" s="11">
        <v>10000000</v>
      </c>
      <c r="D21" s="11"/>
      <c r="E21" s="12"/>
      <c r="F21" s="12"/>
      <c r="G21" s="2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25">
        <f>Q21*100/C21</f>
        <v>0</v>
      </c>
      <c r="S21" s="26">
        <f t="shared" ref="S21:S29" si="1">C21-Q21</f>
        <v>10000000</v>
      </c>
      <c r="T21" s="46"/>
      <c r="U21" s="13" t="s">
        <v>40</v>
      </c>
      <c r="V21" s="11" t="s">
        <v>70</v>
      </c>
      <c r="W21" s="6" t="s">
        <v>20</v>
      </c>
    </row>
    <row r="22" spans="1:23" s="6" customFormat="1" ht="72" customHeight="1" x14ac:dyDescent="0.2">
      <c r="A22" s="9">
        <v>9</v>
      </c>
      <c r="B22" s="24" t="s">
        <v>42</v>
      </c>
      <c r="C22" s="11">
        <v>1415500</v>
      </c>
      <c r="D22" s="11"/>
      <c r="E22" s="12"/>
      <c r="F22" s="12" t="s">
        <v>163</v>
      </c>
      <c r="G22" s="28"/>
      <c r="H22" s="12"/>
      <c r="I22" s="12"/>
      <c r="J22" s="12"/>
      <c r="K22" s="12"/>
      <c r="L22" s="12"/>
      <c r="M22" s="12"/>
      <c r="N22" s="12"/>
      <c r="O22" s="12"/>
      <c r="P22" s="12"/>
      <c r="Q22" s="51">
        <v>1410100</v>
      </c>
      <c r="R22" s="25">
        <f>Q22*100/C22</f>
        <v>99.618509360649952</v>
      </c>
      <c r="S22" s="26">
        <f t="shared" si="1"/>
        <v>5400</v>
      </c>
      <c r="T22" s="46"/>
      <c r="U22" s="13" t="s">
        <v>40</v>
      </c>
      <c r="V22" s="11" t="s">
        <v>142</v>
      </c>
      <c r="W22" s="6" t="s">
        <v>20</v>
      </c>
    </row>
    <row r="23" spans="1:23" s="6" customFormat="1" ht="54" customHeight="1" x14ac:dyDescent="0.2">
      <c r="A23" s="9">
        <v>10</v>
      </c>
      <c r="B23" s="24" t="s">
        <v>43</v>
      </c>
      <c r="C23" s="11">
        <v>9750000</v>
      </c>
      <c r="D23" s="11"/>
      <c r="E23" s="31">
        <v>5619933</v>
      </c>
      <c r="F23" s="12" t="s">
        <v>163</v>
      </c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25">
        <f>Q23*100/C23</f>
        <v>0</v>
      </c>
      <c r="S23" s="26">
        <f t="shared" si="1"/>
        <v>9750000</v>
      </c>
      <c r="T23" s="46"/>
      <c r="U23" s="13" t="s">
        <v>40</v>
      </c>
      <c r="V23" s="11" t="s">
        <v>142</v>
      </c>
      <c r="W23" s="6" t="s">
        <v>20</v>
      </c>
    </row>
    <row r="24" spans="1:23" s="6" customFormat="1" ht="24" customHeight="1" x14ac:dyDescent="0.2">
      <c r="A24" s="19"/>
      <c r="B24" s="20" t="s">
        <v>44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/>
      <c r="S24" s="30"/>
      <c r="T24" s="49"/>
      <c r="U24" s="19"/>
      <c r="V24" s="27"/>
    </row>
    <row r="25" spans="1:23" s="6" customFormat="1" ht="48" customHeight="1" x14ac:dyDescent="0.2">
      <c r="A25" s="13">
        <v>11</v>
      </c>
      <c r="B25" s="50" t="s">
        <v>45</v>
      </c>
      <c r="C25" s="32">
        <v>23000000</v>
      </c>
      <c r="D25" s="32"/>
      <c r="E25" s="31">
        <v>21820620.489999998</v>
      </c>
      <c r="F25" s="12" t="s">
        <v>165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5">
        <f>Q25*100/C25</f>
        <v>0</v>
      </c>
      <c r="S25" s="26">
        <f t="shared" si="1"/>
        <v>23000000</v>
      </c>
      <c r="T25" s="54">
        <f>C25-E25</f>
        <v>1179379.5100000016</v>
      </c>
      <c r="U25" s="13" t="s">
        <v>46</v>
      </c>
      <c r="V25" s="32" t="s">
        <v>142</v>
      </c>
      <c r="W25" s="6" t="s">
        <v>20</v>
      </c>
    </row>
    <row r="26" spans="1:23" s="6" customFormat="1" ht="72" customHeight="1" x14ac:dyDescent="0.2">
      <c r="A26" s="13">
        <v>12</v>
      </c>
      <c r="B26" s="50" t="s">
        <v>47</v>
      </c>
      <c r="C26" s="32">
        <v>1347000</v>
      </c>
      <c r="D26" s="32"/>
      <c r="E26" s="31">
        <v>1098000</v>
      </c>
      <c r="F26" s="12" t="s">
        <v>48</v>
      </c>
      <c r="G26" s="51"/>
      <c r="H26" s="51"/>
      <c r="I26" s="51"/>
      <c r="J26" s="51">
        <f>E26</f>
        <v>1098000</v>
      </c>
      <c r="K26" s="51"/>
      <c r="L26" s="51"/>
      <c r="M26" s="51"/>
      <c r="N26" s="51"/>
      <c r="O26" s="51"/>
      <c r="P26" s="51"/>
      <c r="Q26" s="31">
        <v>1098000</v>
      </c>
      <c r="R26" s="25">
        <f>Q26*100/C26</f>
        <v>81.514476614699333</v>
      </c>
      <c r="S26" s="26">
        <f t="shared" si="1"/>
        <v>249000</v>
      </c>
      <c r="T26" s="52">
        <f>C26-E26</f>
        <v>249000</v>
      </c>
      <c r="U26" s="13" t="s">
        <v>24</v>
      </c>
      <c r="V26" s="70" t="s">
        <v>166</v>
      </c>
      <c r="W26" s="6" t="s">
        <v>20</v>
      </c>
    </row>
    <row r="27" spans="1:23" s="6" customFormat="1" ht="49.5" customHeight="1" x14ac:dyDescent="0.2">
      <c r="A27" s="9">
        <v>13</v>
      </c>
      <c r="B27" s="24" t="s">
        <v>49</v>
      </c>
      <c r="C27" s="11">
        <v>20000000</v>
      </c>
      <c r="D27" s="11"/>
      <c r="E27" s="31">
        <v>18800000</v>
      </c>
      <c r="F27" s="12" t="s">
        <v>222</v>
      </c>
      <c r="G27" s="28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25">
        <f>Q27*100/C27</f>
        <v>0</v>
      </c>
      <c r="S27" s="26">
        <f t="shared" si="1"/>
        <v>20000000</v>
      </c>
      <c r="T27" s="46"/>
      <c r="U27" s="13" t="s">
        <v>46</v>
      </c>
      <c r="V27" s="32" t="s">
        <v>142</v>
      </c>
      <c r="W27" s="6" t="s">
        <v>20</v>
      </c>
    </row>
    <row r="28" spans="1:23" s="6" customFormat="1" ht="48" customHeight="1" x14ac:dyDescent="0.2">
      <c r="A28" s="19"/>
      <c r="B28" s="20" t="s">
        <v>50</v>
      </c>
      <c r="C28" s="27"/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30"/>
      <c r="T28" s="49"/>
      <c r="U28" s="19"/>
      <c r="V28" s="27"/>
    </row>
    <row r="29" spans="1:23" s="6" customFormat="1" ht="96" customHeight="1" x14ac:dyDescent="0.2">
      <c r="A29" s="9">
        <v>14</v>
      </c>
      <c r="B29" s="24" t="s">
        <v>51</v>
      </c>
      <c r="C29" s="11">
        <v>5000000</v>
      </c>
      <c r="D29" s="11"/>
      <c r="E29" s="12"/>
      <c r="F29" s="12"/>
      <c r="G29" s="2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5">
        <f>Q29*100/C29</f>
        <v>0</v>
      </c>
      <c r="S29" s="26">
        <f t="shared" si="1"/>
        <v>5000000</v>
      </c>
      <c r="T29" s="46"/>
      <c r="U29" s="13" t="s">
        <v>26</v>
      </c>
      <c r="V29" s="32" t="s">
        <v>223</v>
      </c>
      <c r="W29" s="6" t="s">
        <v>20</v>
      </c>
    </row>
    <row r="30" spans="1:23" s="6" customFormat="1" ht="48" customHeight="1" x14ac:dyDescent="0.2">
      <c r="A30" s="14"/>
      <c r="B30" s="15" t="s">
        <v>52</v>
      </c>
      <c r="C30" s="16"/>
      <c r="D30" s="16"/>
      <c r="E30" s="16"/>
      <c r="F30" s="16"/>
      <c r="G30" s="21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47"/>
      <c r="U30" s="17"/>
      <c r="V30" s="18"/>
      <c r="W30" s="6" t="s">
        <v>15</v>
      </c>
    </row>
    <row r="31" spans="1:23" s="6" customFormat="1" ht="48" customHeight="1" x14ac:dyDescent="0.2">
      <c r="A31" s="19"/>
      <c r="B31" s="20" t="s">
        <v>53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48"/>
      <c r="U31" s="22"/>
      <c r="V31" s="23"/>
    </row>
    <row r="32" spans="1:23" s="6" customFormat="1" ht="48" customHeight="1" x14ac:dyDescent="0.2">
      <c r="A32" s="9">
        <v>15</v>
      </c>
      <c r="B32" s="24" t="s">
        <v>54</v>
      </c>
      <c r="C32" s="11">
        <v>9900000</v>
      </c>
      <c r="D32" s="11"/>
      <c r="E32" s="31">
        <v>8358000</v>
      </c>
      <c r="F32" s="12" t="s">
        <v>168</v>
      </c>
      <c r="G32" s="2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25">
        <f>Q32*100/C32</f>
        <v>0</v>
      </c>
      <c r="S32" s="26">
        <f>C32-Q32</f>
        <v>9900000</v>
      </c>
      <c r="T32" s="46"/>
      <c r="U32" s="13" t="s">
        <v>55</v>
      </c>
      <c r="V32" s="32" t="s">
        <v>169</v>
      </c>
      <c r="W32" s="6" t="s">
        <v>20</v>
      </c>
    </row>
    <row r="33" spans="1:23" s="6" customFormat="1" ht="98.25" customHeight="1" x14ac:dyDescent="0.2">
      <c r="A33" s="9">
        <v>16</v>
      </c>
      <c r="B33" s="24" t="s">
        <v>224</v>
      </c>
      <c r="C33" s="11">
        <v>9950000</v>
      </c>
      <c r="D33" s="11"/>
      <c r="E33" s="31"/>
      <c r="F33" s="12"/>
      <c r="G33" s="28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25">
        <f>Q33*100/C33</f>
        <v>0</v>
      </c>
      <c r="S33" s="26">
        <f>C33-Q33</f>
        <v>9950000</v>
      </c>
      <c r="T33" s="46"/>
      <c r="U33" s="13" t="s">
        <v>55</v>
      </c>
      <c r="V33" s="32" t="s">
        <v>225</v>
      </c>
    </row>
    <row r="34" spans="1:23" s="6" customFormat="1" ht="48" customHeight="1" x14ac:dyDescent="0.2">
      <c r="A34" s="9">
        <v>17</v>
      </c>
      <c r="B34" s="24" t="s">
        <v>57</v>
      </c>
      <c r="C34" s="11">
        <v>9900000</v>
      </c>
      <c r="D34" s="11"/>
      <c r="E34" s="31">
        <v>9850000</v>
      </c>
      <c r="F34" s="12" t="s">
        <v>168</v>
      </c>
      <c r="G34" s="28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25">
        <f>Q34*100/C34</f>
        <v>0</v>
      </c>
      <c r="S34" s="26">
        <f>C34-Q34</f>
        <v>9900000</v>
      </c>
      <c r="T34" s="52">
        <f>C34-E34</f>
        <v>50000</v>
      </c>
      <c r="U34" s="13" t="s">
        <v>55</v>
      </c>
      <c r="V34" s="32" t="s">
        <v>169</v>
      </c>
    </row>
    <row r="35" spans="1:23" s="6" customFormat="1" ht="48" customHeight="1" x14ac:dyDescent="0.2">
      <c r="A35" s="9">
        <v>18</v>
      </c>
      <c r="B35" s="24" t="s">
        <v>58</v>
      </c>
      <c r="C35" s="11">
        <v>5956000</v>
      </c>
      <c r="D35" s="11"/>
      <c r="E35" s="31">
        <v>5950000</v>
      </c>
      <c r="F35" s="12" t="s">
        <v>168</v>
      </c>
      <c r="G35" s="28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25">
        <f>Q35*100/C35</f>
        <v>0</v>
      </c>
      <c r="S35" s="26">
        <f>C35-Q35</f>
        <v>5956000</v>
      </c>
      <c r="T35" s="55">
        <v>6000</v>
      </c>
      <c r="U35" s="13" t="s">
        <v>55</v>
      </c>
      <c r="V35" s="32" t="s">
        <v>169</v>
      </c>
    </row>
    <row r="36" spans="1:23" s="6" customFormat="1" ht="48" customHeight="1" x14ac:dyDescent="0.2">
      <c r="A36" s="19"/>
      <c r="B36" s="20" t="s">
        <v>59</v>
      </c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30"/>
      <c r="T36" s="49"/>
      <c r="U36" s="19"/>
      <c r="V36" s="27"/>
    </row>
    <row r="37" spans="1:23" s="6" customFormat="1" ht="120" customHeight="1" x14ac:dyDescent="0.2">
      <c r="A37" s="9">
        <v>19</v>
      </c>
      <c r="B37" s="24" t="s">
        <v>60</v>
      </c>
      <c r="C37" s="11">
        <v>11500000</v>
      </c>
      <c r="D37" s="11"/>
      <c r="E37" s="71">
        <v>9431600.3900000006</v>
      </c>
      <c r="F37" s="12" t="s">
        <v>226</v>
      </c>
      <c r="G37" s="28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25">
        <f t="shared" ref="R37:R86" si="2">Q37*100/C37</f>
        <v>0</v>
      </c>
      <c r="S37" s="26">
        <f t="shared" ref="S37:S86" si="3">C37-Q37</f>
        <v>11500000</v>
      </c>
      <c r="T37" s="46"/>
      <c r="U37" s="13" t="s">
        <v>61</v>
      </c>
      <c r="V37" s="32" t="s">
        <v>169</v>
      </c>
      <c r="W37" s="6" t="s">
        <v>20</v>
      </c>
    </row>
    <row r="38" spans="1:23" s="6" customFormat="1" ht="72" customHeight="1" x14ac:dyDescent="0.2">
      <c r="A38" s="9">
        <v>20</v>
      </c>
      <c r="B38" s="24" t="s">
        <v>62</v>
      </c>
      <c r="C38" s="11">
        <v>8290000</v>
      </c>
      <c r="D38" s="11"/>
      <c r="E38" s="31">
        <v>7792600</v>
      </c>
      <c r="F38" s="12" t="s">
        <v>227</v>
      </c>
      <c r="G38" s="2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25">
        <f t="shared" si="2"/>
        <v>0</v>
      </c>
      <c r="S38" s="26">
        <f t="shared" si="3"/>
        <v>8290000</v>
      </c>
      <c r="T38" s="46"/>
      <c r="U38" s="13" t="s">
        <v>61</v>
      </c>
      <c r="V38" s="32" t="s">
        <v>169</v>
      </c>
      <c r="W38" s="6" t="s">
        <v>20</v>
      </c>
    </row>
    <row r="39" spans="1:23" s="6" customFormat="1" ht="96" customHeight="1" x14ac:dyDescent="0.2">
      <c r="A39" s="9">
        <v>21</v>
      </c>
      <c r="B39" s="24" t="s">
        <v>63</v>
      </c>
      <c r="C39" s="11">
        <v>2400000</v>
      </c>
      <c r="D39" s="11"/>
      <c r="E39" s="31">
        <v>2248800</v>
      </c>
      <c r="F39" s="12" t="s">
        <v>228</v>
      </c>
      <c r="G39" s="28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5">
        <f t="shared" si="2"/>
        <v>0</v>
      </c>
      <c r="S39" s="26">
        <f t="shared" si="3"/>
        <v>2400000</v>
      </c>
      <c r="T39" s="46"/>
      <c r="U39" s="13" t="s">
        <v>61</v>
      </c>
      <c r="V39" s="32" t="s">
        <v>169</v>
      </c>
      <c r="W39" s="6" t="s">
        <v>20</v>
      </c>
    </row>
    <row r="40" spans="1:23" s="6" customFormat="1" ht="96" customHeight="1" x14ac:dyDescent="0.2">
      <c r="A40" s="9">
        <v>22</v>
      </c>
      <c r="B40" s="24" t="s">
        <v>64</v>
      </c>
      <c r="C40" s="11">
        <v>8886000</v>
      </c>
      <c r="D40" s="11"/>
      <c r="E40" s="31">
        <v>6839000</v>
      </c>
      <c r="F40" s="12" t="s">
        <v>170</v>
      </c>
      <c r="G40" s="28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25">
        <f t="shared" si="2"/>
        <v>0</v>
      </c>
      <c r="S40" s="26">
        <f t="shared" si="3"/>
        <v>8886000</v>
      </c>
      <c r="T40" s="55">
        <v>2047000</v>
      </c>
      <c r="U40" s="13" t="s">
        <v>65</v>
      </c>
      <c r="V40" s="32" t="s">
        <v>229</v>
      </c>
      <c r="W40" s="6" t="s">
        <v>20</v>
      </c>
    </row>
    <row r="41" spans="1:23" s="6" customFormat="1" ht="96" customHeight="1" x14ac:dyDescent="0.2">
      <c r="A41" s="13">
        <v>23</v>
      </c>
      <c r="B41" s="50" t="s">
        <v>67</v>
      </c>
      <c r="C41" s="32">
        <v>5751000</v>
      </c>
      <c r="D41" s="32"/>
      <c r="E41" s="31">
        <v>4168000</v>
      </c>
      <c r="F41" s="12" t="s">
        <v>172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1">
        <v>1250400</v>
      </c>
      <c r="R41" s="25">
        <f t="shared" si="2"/>
        <v>21.742305685967658</v>
      </c>
      <c r="S41" s="26">
        <f t="shared" si="3"/>
        <v>4500600</v>
      </c>
      <c r="T41" s="56">
        <f>C41-E41</f>
        <v>1583000</v>
      </c>
      <c r="U41" s="13" t="s">
        <v>65</v>
      </c>
      <c r="V41" s="32" t="s">
        <v>142</v>
      </c>
      <c r="W41" s="6" t="s">
        <v>20</v>
      </c>
    </row>
    <row r="42" spans="1:23" s="6" customFormat="1" ht="72" customHeight="1" x14ac:dyDescent="0.2">
      <c r="A42" s="13">
        <v>24</v>
      </c>
      <c r="B42" s="50" t="s">
        <v>69</v>
      </c>
      <c r="C42" s="32">
        <v>4091000</v>
      </c>
      <c r="D42" s="32"/>
      <c r="E42" s="51">
        <v>3250000</v>
      </c>
      <c r="F42" s="12" t="s">
        <v>173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25">
        <f t="shared" si="2"/>
        <v>0</v>
      </c>
      <c r="S42" s="26">
        <f t="shared" si="3"/>
        <v>4091000</v>
      </c>
      <c r="T42" s="52">
        <f>C42-E42</f>
        <v>841000</v>
      </c>
      <c r="U42" s="13" t="s">
        <v>65</v>
      </c>
      <c r="V42" s="32" t="s">
        <v>142</v>
      </c>
      <c r="W42" s="6" t="s">
        <v>20</v>
      </c>
    </row>
    <row r="43" spans="1:23" s="6" customFormat="1" ht="96" customHeight="1" x14ac:dyDescent="0.2">
      <c r="A43" s="13">
        <v>25</v>
      </c>
      <c r="B43" s="50" t="s">
        <v>71</v>
      </c>
      <c r="C43" s="32">
        <v>3400000</v>
      </c>
      <c r="D43" s="32"/>
      <c r="E43" s="12">
        <v>2842000</v>
      </c>
      <c r="F43" s="12" t="s">
        <v>174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25">
        <f t="shared" si="2"/>
        <v>0</v>
      </c>
      <c r="S43" s="26">
        <f t="shared" si="3"/>
        <v>3400000</v>
      </c>
      <c r="T43" s="56">
        <f>C43-E43</f>
        <v>558000</v>
      </c>
      <c r="U43" s="13" t="s">
        <v>65</v>
      </c>
      <c r="V43" s="32" t="s">
        <v>142</v>
      </c>
      <c r="W43" s="6" t="s">
        <v>20</v>
      </c>
    </row>
    <row r="44" spans="1:23" s="6" customFormat="1" ht="72" customHeight="1" x14ac:dyDescent="0.2">
      <c r="A44" s="9">
        <v>26</v>
      </c>
      <c r="B44" s="24" t="s">
        <v>72</v>
      </c>
      <c r="C44" s="11">
        <v>8400000</v>
      </c>
      <c r="D44" s="11"/>
      <c r="E44" s="57">
        <v>6970000</v>
      </c>
      <c r="F44" s="12" t="s">
        <v>175</v>
      </c>
      <c r="G44" s="28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25">
        <f t="shared" si="2"/>
        <v>0</v>
      </c>
      <c r="S44" s="26">
        <f t="shared" si="3"/>
        <v>8400000</v>
      </c>
      <c r="T44" s="55">
        <v>1428000</v>
      </c>
      <c r="U44" s="13" t="s">
        <v>31</v>
      </c>
      <c r="V44" s="32" t="s">
        <v>169</v>
      </c>
      <c r="W44" s="6" t="s">
        <v>20</v>
      </c>
    </row>
    <row r="45" spans="1:23" s="6" customFormat="1" ht="72" customHeight="1" x14ac:dyDescent="0.2">
      <c r="A45" s="9">
        <v>27</v>
      </c>
      <c r="B45" s="24" t="s">
        <v>74</v>
      </c>
      <c r="C45" s="11">
        <v>5980000</v>
      </c>
      <c r="D45" s="11"/>
      <c r="E45" s="31">
        <v>4558000</v>
      </c>
      <c r="F45" s="12" t="s">
        <v>176</v>
      </c>
      <c r="G45" s="28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25">
        <f t="shared" si="2"/>
        <v>0</v>
      </c>
      <c r="S45" s="26">
        <f t="shared" si="3"/>
        <v>5980000</v>
      </c>
      <c r="T45" s="52">
        <f>C45-E45</f>
        <v>1422000</v>
      </c>
      <c r="U45" s="13" t="s">
        <v>31</v>
      </c>
      <c r="V45" s="32" t="s">
        <v>142</v>
      </c>
      <c r="W45" s="6" t="s">
        <v>20</v>
      </c>
    </row>
    <row r="46" spans="1:23" s="6" customFormat="1" ht="72" customHeight="1" x14ac:dyDescent="0.2">
      <c r="A46" s="13">
        <v>28</v>
      </c>
      <c r="B46" s="50" t="s">
        <v>75</v>
      </c>
      <c r="C46" s="32">
        <v>5000000</v>
      </c>
      <c r="D46" s="32"/>
      <c r="E46" s="31">
        <v>3740000</v>
      </c>
      <c r="F46" s="58" t="s">
        <v>177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25">
        <f t="shared" si="2"/>
        <v>0</v>
      </c>
      <c r="S46" s="26">
        <f t="shared" si="3"/>
        <v>5000000</v>
      </c>
      <c r="T46" s="52">
        <f>C46-E46</f>
        <v>1260000</v>
      </c>
      <c r="U46" s="13" t="s">
        <v>31</v>
      </c>
      <c r="V46" s="32" t="s">
        <v>142</v>
      </c>
      <c r="W46" s="6" t="s">
        <v>20</v>
      </c>
    </row>
    <row r="47" spans="1:23" s="6" customFormat="1" ht="72" customHeight="1" x14ac:dyDescent="0.2">
      <c r="A47" s="13">
        <v>29</v>
      </c>
      <c r="B47" s="50" t="s">
        <v>76</v>
      </c>
      <c r="C47" s="32">
        <v>1999800</v>
      </c>
      <c r="D47" s="32"/>
      <c r="E47" s="31">
        <v>1360000</v>
      </c>
      <c r="F47" s="12" t="s">
        <v>178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25">
        <f t="shared" si="2"/>
        <v>0</v>
      </c>
      <c r="S47" s="26">
        <f t="shared" si="3"/>
        <v>1999800</v>
      </c>
      <c r="T47" s="52">
        <f>C47-E47</f>
        <v>639800</v>
      </c>
      <c r="U47" s="13" t="s">
        <v>31</v>
      </c>
      <c r="V47" s="32" t="s">
        <v>142</v>
      </c>
      <c r="W47" s="6" t="s">
        <v>20</v>
      </c>
    </row>
    <row r="48" spans="1:23" s="6" customFormat="1" ht="72" customHeight="1" x14ac:dyDescent="0.2">
      <c r="A48" s="13">
        <v>30</v>
      </c>
      <c r="B48" s="50" t="s">
        <v>77</v>
      </c>
      <c r="C48" s="32">
        <v>1984800</v>
      </c>
      <c r="D48" s="32"/>
      <c r="E48" s="31">
        <v>1345000</v>
      </c>
      <c r="F48" s="12" t="s">
        <v>178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31">
        <v>1345000</v>
      </c>
      <c r="R48" s="25">
        <f t="shared" si="2"/>
        <v>67.765014107214839</v>
      </c>
      <c r="S48" s="26">
        <f t="shared" si="3"/>
        <v>639800</v>
      </c>
      <c r="T48" s="52">
        <f>C48-E48</f>
        <v>639800</v>
      </c>
      <c r="U48" s="13" t="s">
        <v>31</v>
      </c>
      <c r="V48" s="70" t="s">
        <v>166</v>
      </c>
      <c r="W48" s="6" t="s">
        <v>20</v>
      </c>
    </row>
    <row r="49" spans="1:23" s="6" customFormat="1" ht="72" customHeight="1" x14ac:dyDescent="0.2">
      <c r="A49" s="9">
        <v>31</v>
      </c>
      <c r="B49" s="24" t="s">
        <v>78</v>
      </c>
      <c r="C49" s="32">
        <v>1992000</v>
      </c>
      <c r="D49" s="11"/>
      <c r="E49" s="31">
        <v>1365000</v>
      </c>
      <c r="F49" s="12" t="s">
        <v>230</v>
      </c>
      <c r="G49" s="2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25">
        <f t="shared" si="2"/>
        <v>0</v>
      </c>
      <c r="S49" s="26">
        <f t="shared" si="3"/>
        <v>1992000</v>
      </c>
      <c r="T49" s="46"/>
      <c r="U49" s="13" t="s">
        <v>79</v>
      </c>
      <c r="V49" s="32" t="s">
        <v>179</v>
      </c>
      <c r="W49" s="6" t="s">
        <v>20</v>
      </c>
    </row>
    <row r="50" spans="1:23" s="6" customFormat="1" ht="72" customHeight="1" x14ac:dyDescent="0.2">
      <c r="A50" s="9">
        <v>32</v>
      </c>
      <c r="B50" s="24" t="s">
        <v>80</v>
      </c>
      <c r="C50" s="32">
        <v>1965000</v>
      </c>
      <c r="D50" s="11"/>
      <c r="E50" s="31">
        <v>1660000</v>
      </c>
      <c r="F50" s="12" t="s">
        <v>230</v>
      </c>
      <c r="G50" s="28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25">
        <f t="shared" si="2"/>
        <v>0</v>
      </c>
      <c r="S50" s="26">
        <f t="shared" si="3"/>
        <v>1965000</v>
      </c>
      <c r="T50" s="46"/>
      <c r="U50" s="13" t="s">
        <v>79</v>
      </c>
      <c r="V50" s="32" t="s">
        <v>169</v>
      </c>
      <c r="W50" s="6" t="s">
        <v>20</v>
      </c>
    </row>
    <row r="51" spans="1:23" s="6" customFormat="1" ht="72" customHeight="1" x14ac:dyDescent="0.2">
      <c r="A51" s="9">
        <v>33</v>
      </c>
      <c r="B51" s="24" t="s">
        <v>81</v>
      </c>
      <c r="C51" s="11">
        <v>1262000</v>
      </c>
      <c r="D51" s="11"/>
      <c r="E51" s="12"/>
      <c r="F51" s="12" t="s">
        <v>231</v>
      </c>
      <c r="G51" s="28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25">
        <f t="shared" si="2"/>
        <v>0</v>
      </c>
      <c r="S51" s="26">
        <f t="shared" si="3"/>
        <v>1262000</v>
      </c>
      <c r="T51" s="46"/>
      <c r="U51" s="13" t="s">
        <v>79</v>
      </c>
      <c r="V51" s="32" t="s">
        <v>169</v>
      </c>
      <c r="W51" s="6" t="s">
        <v>20</v>
      </c>
    </row>
    <row r="52" spans="1:23" s="6" customFormat="1" ht="72" customHeight="1" x14ac:dyDescent="0.2">
      <c r="A52" s="13">
        <v>34</v>
      </c>
      <c r="B52" s="50" t="s">
        <v>82</v>
      </c>
      <c r="C52" s="32">
        <v>14186000</v>
      </c>
      <c r="D52" s="32"/>
      <c r="E52" s="31">
        <v>13960000</v>
      </c>
      <c r="F52" s="12" t="s">
        <v>180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31">
        <v>6980000</v>
      </c>
      <c r="R52" s="25">
        <f t="shared" si="2"/>
        <v>49.203440011278722</v>
      </c>
      <c r="S52" s="26">
        <f t="shared" si="3"/>
        <v>7206000</v>
      </c>
      <c r="T52" s="52">
        <f>C52-E52</f>
        <v>226000</v>
      </c>
      <c r="U52" s="13" t="s">
        <v>83</v>
      </c>
      <c r="V52" s="32" t="s">
        <v>142</v>
      </c>
      <c r="W52" s="6" t="s">
        <v>20</v>
      </c>
    </row>
    <row r="53" spans="1:23" s="6" customFormat="1" ht="72" customHeight="1" x14ac:dyDescent="0.2">
      <c r="A53" s="13">
        <v>35</v>
      </c>
      <c r="B53" s="50" t="s">
        <v>84</v>
      </c>
      <c r="C53" s="32">
        <v>6964000</v>
      </c>
      <c r="D53" s="32"/>
      <c r="E53" s="31">
        <v>6630000</v>
      </c>
      <c r="F53" s="12" t="s">
        <v>181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31">
        <v>3978000</v>
      </c>
      <c r="R53" s="25">
        <f t="shared" si="2"/>
        <v>57.122343480758182</v>
      </c>
      <c r="S53" s="26">
        <f t="shared" si="3"/>
        <v>2986000</v>
      </c>
      <c r="T53" s="52">
        <f>C53-E53</f>
        <v>334000</v>
      </c>
      <c r="U53" s="13" t="s">
        <v>83</v>
      </c>
      <c r="V53" s="32" t="s">
        <v>142</v>
      </c>
      <c r="W53" s="6" t="s">
        <v>20</v>
      </c>
    </row>
    <row r="54" spans="1:23" s="6" customFormat="1" ht="168" customHeight="1" x14ac:dyDescent="0.2">
      <c r="A54" s="19">
        <v>36</v>
      </c>
      <c r="B54" s="72" t="s">
        <v>85</v>
      </c>
      <c r="C54" s="27">
        <v>4504000</v>
      </c>
      <c r="D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9">
        <f t="shared" si="2"/>
        <v>0</v>
      </c>
      <c r="S54" s="30">
        <f t="shared" si="3"/>
        <v>4504000</v>
      </c>
      <c r="T54" s="49"/>
      <c r="U54" s="19" t="s">
        <v>83</v>
      </c>
      <c r="V54" s="27" t="s">
        <v>232</v>
      </c>
      <c r="W54" s="6" t="s">
        <v>20</v>
      </c>
    </row>
    <row r="55" spans="1:23" s="6" customFormat="1" ht="72" customHeight="1" x14ac:dyDescent="0.2">
      <c r="A55" s="13">
        <v>37</v>
      </c>
      <c r="B55" s="50" t="s">
        <v>86</v>
      </c>
      <c r="C55" s="32">
        <v>8749000</v>
      </c>
      <c r="D55" s="32"/>
      <c r="E55" s="31">
        <v>8720000</v>
      </c>
      <c r="F55" s="12" t="s">
        <v>182</v>
      </c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31">
        <v>3488000</v>
      </c>
      <c r="R55" s="25">
        <f t="shared" si="2"/>
        <v>39.867413418676421</v>
      </c>
      <c r="S55" s="26">
        <f t="shared" si="3"/>
        <v>5261000</v>
      </c>
      <c r="T55" s="52">
        <f>C55-E55</f>
        <v>29000</v>
      </c>
      <c r="U55" s="13" t="s">
        <v>24</v>
      </c>
      <c r="V55" s="32" t="s">
        <v>142</v>
      </c>
      <c r="W55" s="6" t="s">
        <v>20</v>
      </c>
    </row>
    <row r="56" spans="1:23" s="6" customFormat="1" ht="72" customHeight="1" x14ac:dyDescent="0.2">
      <c r="A56" s="13">
        <v>38</v>
      </c>
      <c r="B56" s="50" t="s">
        <v>87</v>
      </c>
      <c r="C56" s="32">
        <v>3080000</v>
      </c>
      <c r="D56" s="32"/>
      <c r="E56" s="31">
        <v>2598000</v>
      </c>
      <c r="F56" s="12" t="s">
        <v>183</v>
      </c>
      <c r="G56" s="51"/>
      <c r="H56" s="51"/>
      <c r="I56" s="51"/>
      <c r="J56" s="51"/>
      <c r="K56" s="51">
        <v>2598000</v>
      </c>
      <c r="L56" s="51"/>
      <c r="M56" s="51"/>
      <c r="N56" s="51"/>
      <c r="O56" s="51"/>
      <c r="P56" s="51"/>
      <c r="Q56" s="12"/>
      <c r="R56" s="25">
        <f t="shared" si="2"/>
        <v>0</v>
      </c>
      <c r="S56" s="26">
        <f t="shared" si="3"/>
        <v>3080000</v>
      </c>
      <c r="T56" s="52">
        <f>C56-E56</f>
        <v>482000</v>
      </c>
      <c r="U56" s="13" t="s">
        <v>24</v>
      </c>
      <c r="V56" s="32" t="s">
        <v>142</v>
      </c>
      <c r="W56" s="6" t="s">
        <v>20</v>
      </c>
    </row>
    <row r="57" spans="1:23" s="6" customFormat="1" ht="72" customHeight="1" x14ac:dyDescent="0.2">
      <c r="A57" s="13">
        <v>39</v>
      </c>
      <c r="B57" s="50" t="s">
        <v>88</v>
      </c>
      <c r="C57" s="32">
        <v>1827000</v>
      </c>
      <c r="D57" s="32"/>
      <c r="E57" s="31">
        <v>1820000</v>
      </c>
      <c r="F57" s="12" t="s">
        <v>184</v>
      </c>
      <c r="G57" s="51"/>
      <c r="H57" s="51"/>
      <c r="I57" s="51">
        <v>1820000</v>
      </c>
      <c r="J57" s="51"/>
      <c r="K57" s="51"/>
      <c r="L57" s="51"/>
      <c r="M57" s="51"/>
      <c r="N57" s="51"/>
      <c r="O57" s="51"/>
      <c r="P57" s="51"/>
      <c r="Q57" s="31">
        <v>1820000</v>
      </c>
      <c r="R57" s="25">
        <f t="shared" si="2"/>
        <v>99.616858237547888</v>
      </c>
      <c r="S57" s="26">
        <f t="shared" si="3"/>
        <v>7000</v>
      </c>
      <c r="T57" s="52">
        <f t="shared" ref="T57:T62" si="4">C57-E57</f>
        <v>7000</v>
      </c>
      <c r="U57" s="13" t="s">
        <v>89</v>
      </c>
      <c r="V57" s="70" t="s">
        <v>166</v>
      </c>
      <c r="W57" s="6" t="s">
        <v>20</v>
      </c>
    </row>
    <row r="58" spans="1:23" s="6" customFormat="1" ht="96" customHeight="1" x14ac:dyDescent="0.2">
      <c r="A58" s="13">
        <v>40</v>
      </c>
      <c r="B58" s="50" t="s">
        <v>91</v>
      </c>
      <c r="C58" s="32">
        <v>1674000</v>
      </c>
      <c r="D58" s="32"/>
      <c r="E58" s="31">
        <v>1669000</v>
      </c>
      <c r="F58" s="12" t="s">
        <v>185</v>
      </c>
      <c r="G58" s="51"/>
      <c r="H58" s="51"/>
      <c r="I58" s="51"/>
      <c r="J58" s="51">
        <f>E58</f>
        <v>1669000</v>
      </c>
      <c r="K58" s="51"/>
      <c r="L58" s="51"/>
      <c r="M58" s="51"/>
      <c r="N58" s="51"/>
      <c r="O58" s="51"/>
      <c r="P58" s="51"/>
      <c r="Q58" s="31">
        <v>1669000</v>
      </c>
      <c r="R58" s="25">
        <f t="shared" si="2"/>
        <v>99.701314217443255</v>
      </c>
      <c r="S58" s="26">
        <f t="shared" si="3"/>
        <v>5000</v>
      </c>
      <c r="T58" s="52">
        <f t="shared" si="4"/>
        <v>5000</v>
      </c>
      <c r="U58" s="13" t="s">
        <v>89</v>
      </c>
      <c r="V58" s="70" t="s">
        <v>166</v>
      </c>
      <c r="W58" s="6" t="s">
        <v>20</v>
      </c>
    </row>
    <row r="59" spans="1:23" s="6" customFormat="1" ht="72" customHeight="1" x14ac:dyDescent="0.2">
      <c r="A59" s="13">
        <v>41</v>
      </c>
      <c r="B59" s="50" t="s">
        <v>92</v>
      </c>
      <c r="C59" s="32">
        <v>14223000</v>
      </c>
      <c r="D59" s="32"/>
      <c r="E59" s="31">
        <v>10320000</v>
      </c>
      <c r="F59" s="12" t="s">
        <v>186</v>
      </c>
      <c r="G59" s="51"/>
      <c r="H59" s="51"/>
      <c r="I59" s="51"/>
      <c r="J59" s="51">
        <f>E59</f>
        <v>10320000</v>
      </c>
      <c r="K59" s="51"/>
      <c r="L59" s="51"/>
      <c r="M59" s="51"/>
      <c r="N59" s="51"/>
      <c r="O59" s="51"/>
      <c r="P59" s="51"/>
      <c r="Q59" s="12"/>
      <c r="R59" s="25">
        <f t="shared" si="2"/>
        <v>0</v>
      </c>
      <c r="S59" s="26">
        <f t="shared" si="3"/>
        <v>14223000</v>
      </c>
      <c r="T59" s="52">
        <f t="shared" si="4"/>
        <v>3903000</v>
      </c>
      <c r="U59" s="13" t="s">
        <v>89</v>
      </c>
      <c r="V59" s="32" t="s">
        <v>169</v>
      </c>
      <c r="W59" s="6" t="s">
        <v>20</v>
      </c>
    </row>
    <row r="60" spans="1:23" s="6" customFormat="1" ht="72" customHeight="1" x14ac:dyDescent="0.2">
      <c r="A60" s="13">
        <v>42</v>
      </c>
      <c r="B60" s="50" t="s">
        <v>93</v>
      </c>
      <c r="C60" s="32">
        <v>2681000</v>
      </c>
      <c r="D60" s="32"/>
      <c r="E60" s="31">
        <v>2476000</v>
      </c>
      <c r="F60" s="12" t="s">
        <v>187</v>
      </c>
      <c r="G60" s="51"/>
      <c r="H60" s="51"/>
      <c r="I60" s="51">
        <f>E60</f>
        <v>2476000</v>
      </c>
      <c r="J60" s="51"/>
      <c r="K60" s="51"/>
      <c r="L60" s="51"/>
      <c r="M60" s="51"/>
      <c r="N60" s="51"/>
      <c r="O60" s="51"/>
      <c r="P60" s="51"/>
      <c r="Q60" s="31">
        <v>2476000</v>
      </c>
      <c r="R60" s="25">
        <f t="shared" si="2"/>
        <v>92.353599403207753</v>
      </c>
      <c r="S60" s="26">
        <f t="shared" si="3"/>
        <v>205000</v>
      </c>
      <c r="T60" s="52">
        <f t="shared" si="4"/>
        <v>205000</v>
      </c>
      <c r="U60" s="13" t="s">
        <v>89</v>
      </c>
      <c r="V60" s="70" t="s">
        <v>166</v>
      </c>
      <c r="W60" s="6" t="s">
        <v>20</v>
      </c>
    </row>
    <row r="61" spans="1:23" s="6" customFormat="1" ht="72" customHeight="1" x14ac:dyDescent="0.2">
      <c r="A61" s="13">
        <v>43</v>
      </c>
      <c r="B61" s="50" t="s">
        <v>94</v>
      </c>
      <c r="C61" s="32">
        <v>1635000</v>
      </c>
      <c r="D61" s="32"/>
      <c r="E61" s="31">
        <v>1330000</v>
      </c>
      <c r="F61" s="12" t="s">
        <v>188</v>
      </c>
      <c r="G61" s="51"/>
      <c r="H61" s="51"/>
      <c r="I61" s="51">
        <f>E61</f>
        <v>1330000</v>
      </c>
      <c r="J61" s="51"/>
      <c r="K61" s="51"/>
      <c r="L61" s="51"/>
      <c r="M61" s="51"/>
      <c r="N61" s="51"/>
      <c r="O61" s="51"/>
      <c r="P61" s="51"/>
      <c r="Q61" s="31">
        <v>1330000</v>
      </c>
      <c r="R61" s="25">
        <f t="shared" si="2"/>
        <v>81.345565749235476</v>
      </c>
      <c r="S61" s="26">
        <f t="shared" si="3"/>
        <v>305000</v>
      </c>
      <c r="T61" s="52">
        <f t="shared" si="4"/>
        <v>305000</v>
      </c>
      <c r="U61" s="13" t="s">
        <v>89</v>
      </c>
      <c r="V61" s="70" t="s">
        <v>166</v>
      </c>
      <c r="W61" s="6" t="s">
        <v>20</v>
      </c>
    </row>
    <row r="62" spans="1:23" s="6" customFormat="1" ht="120.75" customHeight="1" x14ac:dyDescent="0.2">
      <c r="A62" s="13">
        <v>44</v>
      </c>
      <c r="B62" s="50" t="s">
        <v>95</v>
      </c>
      <c r="C62" s="32">
        <v>1310000</v>
      </c>
      <c r="D62" s="32"/>
      <c r="E62" s="31">
        <v>1310000</v>
      </c>
      <c r="F62" s="12" t="s">
        <v>189</v>
      </c>
      <c r="G62" s="51"/>
      <c r="H62" s="51"/>
      <c r="I62" s="51">
        <f>E62</f>
        <v>1310000</v>
      </c>
      <c r="J62" s="51"/>
      <c r="K62" s="51"/>
      <c r="L62" s="51"/>
      <c r="M62" s="51"/>
      <c r="N62" s="51"/>
      <c r="O62" s="51"/>
      <c r="P62" s="51"/>
      <c r="Q62" s="12"/>
      <c r="R62" s="25">
        <f t="shared" si="2"/>
        <v>0</v>
      </c>
      <c r="S62" s="26">
        <f t="shared" si="3"/>
        <v>1310000</v>
      </c>
      <c r="T62" s="52">
        <f t="shared" si="4"/>
        <v>0</v>
      </c>
      <c r="U62" s="13" t="s">
        <v>89</v>
      </c>
      <c r="V62" s="32" t="s">
        <v>142</v>
      </c>
      <c r="W62" s="6" t="s">
        <v>20</v>
      </c>
    </row>
    <row r="63" spans="1:23" s="6" customFormat="1" ht="96" x14ac:dyDescent="0.2">
      <c r="A63" s="9">
        <v>45</v>
      </c>
      <c r="B63" s="24" t="s">
        <v>96</v>
      </c>
      <c r="C63" s="11">
        <v>4549000</v>
      </c>
      <c r="D63" s="11"/>
      <c r="E63" s="31">
        <v>4540000</v>
      </c>
      <c r="F63" s="12" t="s">
        <v>190</v>
      </c>
      <c r="G63" s="2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5">
        <f t="shared" si="2"/>
        <v>0</v>
      </c>
      <c r="S63" s="26">
        <f t="shared" si="3"/>
        <v>4549000</v>
      </c>
      <c r="T63" s="46"/>
      <c r="U63" s="13" t="s">
        <v>29</v>
      </c>
      <c r="V63" s="32" t="s">
        <v>142</v>
      </c>
      <c r="W63" s="6" t="s">
        <v>20</v>
      </c>
    </row>
    <row r="64" spans="1:23" s="6" customFormat="1" ht="96" x14ac:dyDescent="0.2">
      <c r="A64" s="13">
        <v>46</v>
      </c>
      <c r="B64" s="50" t="s">
        <v>97</v>
      </c>
      <c r="C64" s="32">
        <v>2160000</v>
      </c>
      <c r="D64" s="32"/>
      <c r="E64" s="31">
        <v>1510000</v>
      </c>
      <c r="F64" s="12" t="s">
        <v>191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25">
        <f t="shared" si="2"/>
        <v>0</v>
      </c>
      <c r="S64" s="26">
        <f t="shared" si="3"/>
        <v>2160000</v>
      </c>
      <c r="T64" s="56">
        <f>C64-E64</f>
        <v>650000</v>
      </c>
      <c r="U64" s="13" t="s">
        <v>29</v>
      </c>
      <c r="V64" s="32" t="s">
        <v>142</v>
      </c>
      <c r="W64" s="6" t="s">
        <v>20</v>
      </c>
    </row>
    <row r="65" spans="1:23" s="6" customFormat="1" ht="96" x14ac:dyDescent="0.2">
      <c r="A65" s="13">
        <v>47</v>
      </c>
      <c r="B65" s="50" t="s">
        <v>98</v>
      </c>
      <c r="C65" s="32">
        <v>2167000</v>
      </c>
      <c r="D65" s="32"/>
      <c r="E65" s="51">
        <v>1460000</v>
      </c>
      <c r="F65" s="12" t="s">
        <v>192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25">
        <f t="shared" si="2"/>
        <v>0</v>
      </c>
      <c r="S65" s="26">
        <f t="shared" si="3"/>
        <v>2167000</v>
      </c>
      <c r="T65" s="54">
        <f>C65-E65</f>
        <v>707000</v>
      </c>
      <c r="U65" s="13" t="s">
        <v>29</v>
      </c>
      <c r="V65" s="32" t="s">
        <v>142</v>
      </c>
      <c r="W65" s="6" t="s">
        <v>20</v>
      </c>
    </row>
    <row r="66" spans="1:23" s="6" customFormat="1" ht="96" x14ac:dyDescent="0.2">
      <c r="A66" s="13">
        <v>48</v>
      </c>
      <c r="B66" s="50" t="s">
        <v>99</v>
      </c>
      <c r="C66" s="32">
        <v>1442000</v>
      </c>
      <c r="D66" s="32"/>
      <c r="E66" s="31">
        <v>1355000</v>
      </c>
      <c r="F66" s="12" t="s">
        <v>193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31">
        <v>1355000</v>
      </c>
      <c r="R66" s="25">
        <f t="shared" si="2"/>
        <v>93.966712898751737</v>
      </c>
      <c r="S66" s="26">
        <f t="shared" si="3"/>
        <v>87000</v>
      </c>
      <c r="T66" s="55">
        <v>87000</v>
      </c>
      <c r="U66" s="13" t="s">
        <v>29</v>
      </c>
      <c r="V66" s="70" t="s">
        <v>166</v>
      </c>
      <c r="W66" s="6" t="s">
        <v>20</v>
      </c>
    </row>
    <row r="67" spans="1:23" s="6" customFormat="1" ht="72" x14ac:dyDescent="0.2">
      <c r="A67" s="13">
        <v>49</v>
      </c>
      <c r="B67" s="50" t="s">
        <v>100</v>
      </c>
      <c r="C67" s="32">
        <v>7012000</v>
      </c>
      <c r="D67" s="32"/>
      <c r="E67" s="31">
        <v>5120000</v>
      </c>
      <c r="F67" s="12" t="s">
        <v>233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25">
        <f t="shared" si="2"/>
        <v>0</v>
      </c>
      <c r="S67" s="26">
        <f t="shared" si="3"/>
        <v>7012000</v>
      </c>
      <c r="T67" s="46"/>
      <c r="U67" s="13" t="s">
        <v>29</v>
      </c>
      <c r="V67" s="32" t="s">
        <v>142</v>
      </c>
      <c r="W67" s="6" t="s">
        <v>20</v>
      </c>
    </row>
    <row r="68" spans="1:23" s="6" customFormat="1" ht="72" x14ac:dyDescent="0.2">
      <c r="A68" s="13">
        <v>50</v>
      </c>
      <c r="B68" s="50" t="s">
        <v>101</v>
      </c>
      <c r="C68" s="32">
        <v>1612000</v>
      </c>
      <c r="D68" s="32"/>
      <c r="E68" s="31">
        <v>1580000</v>
      </c>
      <c r="F68" s="12" t="s">
        <v>194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25">
        <f t="shared" si="2"/>
        <v>0</v>
      </c>
      <c r="S68" s="26">
        <f t="shared" si="3"/>
        <v>1612000</v>
      </c>
      <c r="T68" s="52">
        <f>C68-E68</f>
        <v>32000</v>
      </c>
      <c r="U68" s="13" t="s">
        <v>29</v>
      </c>
      <c r="V68" s="32" t="s">
        <v>142</v>
      </c>
      <c r="W68" s="6" t="s">
        <v>20</v>
      </c>
    </row>
    <row r="69" spans="1:23" s="6" customFormat="1" ht="72" customHeight="1" x14ac:dyDescent="0.2">
      <c r="A69" s="13">
        <v>51</v>
      </c>
      <c r="B69" s="50" t="s">
        <v>102</v>
      </c>
      <c r="C69" s="32">
        <v>13000000</v>
      </c>
      <c r="D69" s="32"/>
      <c r="E69" s="31">
        <v>8839000</v>
      </c>
      <c r="F69" s="12" t="s">
        <v>195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31">
        <v>1767800</v>
      </c>
      <c r="R69" s="25">
        <f t="shared" si="2"/>
        <v>13.598461538461539</v>
      </c>
      <c r="S69" s="26">
        <f t="shared" si="3"/>
        <v>11232200</v>
      </c>
      <c r="T69" s="52">
        <f>C69-E69</f>
        <v>4161000</v>
      </c>
      <c r="U69" s="13" t="s">
        <v>103</v>
      </c>
      <c r="V69" s="32" t="s">
        <v>142</v>
      </c>
      <c r="W69" s="6" t="s">
        <v>20</v>
      </c>
    </row>
    <row r="70" spans="1:23" s="6" customFormat="1" ht="96" customHeight="1" x14ac:dyDescent="0.2">
      <c r="A70" s="13">
        <v>52</v>
      </c>
      <c r="B70" s="50" t="s">
        <v>104</v>
      </c>
      <c r="C70" s="32">
        <v>7148000</v>
      </c>
      <c r="D70" s="32"/>
      <c r="E70" s="31">
        <v>4939000</v>
      </c>
      <c r="F70" s="12" t="s">
        <v>196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31">
        <v>2469500</v>
      </c>
      <c r="R70" s="25">
        <f t="shared" si="2"/>
        <v>34.548125349748183</v>
      </c>
      <c r="S70" s="26">
        <f t="shared" si="3"/>
        <v>4678500</v>
      </c>
      <c r="T70" s="52">
        <f>C70-E70</f>
        <v>2209000</v>
      </c>
      <c r="U70" s="13" t="s">
        <v>103</v>
      </c>
      <c r="V70" s="32" t="s">
        <v>142</v>
      </c>
      <c r="W70" s="6" t="s">
        <v>20</v>
      </c>
    </row>
    <row r="71" spans="1:23" s="6" customFormat="1" ht="96" customHeight="1" x14ac:dyDescent="0.2">
      <c r="A71" s="13">
        <v>53</v>
      </c>
      <c r="B71" s="50" t="s">
        <v>105</v>
      </c>
      <c r="C71" s="32">
        <v>7210000</v>
      </c>
      <c r="D71" s="32"/>
      <c r="E71" s="31">
        <v>5490000</v>
      </c>
      <c r="F71" s="12" t="s">
        <v>197</v>
      </c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12"/>
      <c r="R71" s="25">
        <f t="shared" si="2"/>
        <v>0</v>
      </c>
      <c r="S71" s="26">
        <f t="shared" si="3"/>
        <v>7210000</v>
      </c>
      <c r="T71" s="52">
        <f>C71-E71</f>
        <v>1720000</v>
      </c>
      <c r="U71" s="13" t="s">
        <v>24</v>
      </c>
      <c r="V71" s="32" t="s">
        <v>142</v>
      </c>
      <c r="W71" s="6" t="s">
        <v>20</v>
      </c>
    </row>
    <row r="72" spans="1:23" s="6" customFormat="1" ht="48" x14ac:dyDescent="0.2">
      <c r="A72" s="9">
        <v>54</v>
      </c>
      <c r="B72" s="24" t="s">
        <v>106</v>
      </c>
      <c r="C72" s="11">
        <v>1530000</v>
      </c>
      <c r="D72" s="11"/>
      <c r="E72" s="12"/>
      <c r="F72" s="12"/>
      <c r="G72" s="28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25">
        <f t="shared" si="2"/>
        <v>0</v>
      </c>
      <c r="S72" s="26">
        <f t="shared" si="3"/>
        <v>1530000</v>
      </c>
      <c r="T72" s="46"/>
      <c r="U72" s="13" t="s">
        <v>29</v>
      </c>
      <c r="V72" s="32" t="s">
        <v>27</v>
      </c>
      <c r="W72" s="6" t="s">
        <v>20</v>
      </c>
    </row>
    <row r="73" spans="1:23" s="6" customFormat="1" ht="72" x14ac:dyDescent="0.2">
      <c r="A73" s="9">
        <v>55</v>
      </c>
      <c r="B73" s="24" t="s">
        <v>107</v>
      </c>
      <c r="C73" s="11">
        <v>5556000</v>
      </c>
      <c r="D73" s="11"/>
      <c r="E73" s="57">
        <v>3650000</v>
      </c>
      <c r="F73" s="12" t="s">
        <v>198</v>
      </c>
      <c r="G73" s="28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25">
        <f t="shared" si="2"/>
        <v>0</v>
      </c>
      <c r="S73" s="26">
        <f t="shared" si="3"/>
        <v>5556000</v>
      </c>
      <c r="T73" s="60">
        <f>C73-E73</f>
        <v>1906000</v>
      </c>
      <c r="U73" s="13" t="s">
        <v>29</v>
      </c>
      <c r="V73" s="32" t="s">
        <v>142</v>
      </c>
      <c r="W73" s="6" t="s">
        <v>20</v>
      </c>
    </row>
    <row r="74" spans="1:23" s="6" customFormat="1" ht="96" x14ac:dyDescent="0.2">
      <c r="A74" s="13">
        <v>56</v>
      </c>
      <c r="B74" s="50" t="s">
        <v>108</v>
      </c>
      <c r="C74" s="32">
        <v>1859000</v>
      </c>
      <c r="D74" s="32"/>
      <c r="E74" s="31">
        <v>1750000</v>
      </c>
      <c r="F74" s="12" t="s">
        <v>199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31">
        <v>1750000</v>
      </c>
      <c r="R74" s="25">
        <f t="shared" si="2"/>
        <v>94.136632598171062</v>
      </c>
      <c r="S74" s="26">
        <f t="shared" si="3"/>
        <v>109000</v>
      </c>
      <c r="T74" s="56">
        <f t="shared" ref="T74:T80" si="5">C74-E74</f>
        <v>109000</v>
      </c>
      <c r="U74" s="13" t="s">
        <v>29</v>
      </c>
      <c r="V74" s="70" t="s">
        <v>166</v>
      </c>
      <c r="W74" s="6" t="s">
        <v>20</v>
      </c>
    </row>
    <row r="75" spans="1:23" s="6" customFormat="1" ht="72" customHeight="1" x14ac:dyDescent="0.2">
      <c r="A75" s="13">
        <v>57</v>
      </c>
      <c r="B75" s="50" t="s">
        <v>109</v>
      </c>
      <c r="C75" s="32">
        <v>5121000</v>
      </c>
      <c r="D75" s="32"/>
      <c r="E75" s="31">
        <v>4080000</v>
      </c>
      <c r="F75" s="12" t="s">
        <v>200</v>
      </c>
      <c r="G75" s="12"/>
      <c r="H75" s="31">
        <v>1224000</v>
      </c>
      <c r="I75" s="12"/>
      <c r="J75" s="31">
        <v>1224000</v>
      </c>
      <c r="K75" s="31">
        <v>1632000</v>
      </c>
      <c r="L75" s="12"/>
      <c r="M75" s="12"/>
      <c r="N75" s="12"/>
      <c r="O75" s="12"/>
      <c r="P75" s="12"/>
      <c r="Q75" s="12"/>
      <c r="R75" s="25">
        <f t="shared" si="2"/>
        <v>0</v>
      </c>
      <c r="S75" s="26">
        <f t="shared" si="3"/>
        <v>5121000</v>
      </c>
      <c r="T75" s="52">
        <f t="shared" si="5"/>
        <v>1041000</v>
      </c>
      <c r="U75" s="13" t="s">
        <v>31</v>
      </c>
      <c r="V75" s="32" t="s">
        <v>142</v>
      </c>
      <c r="W75" s="6" t="s">
        <v>20</v>
      </c>
    </row>
    <row r="76" spans="1:23" s="6" customFormat="1" ht="72" customHeight="1" x14ac:dyDescent="0.2">
      <c r="A76" s="9">
        <v>58</v>
      </c>
      <c r="B76" s="24" t="s">
        <v>110</v>
      </c>
      <c r="C76" s="11">
        <v>7077000</v>
      </c>
      <c r="D76" s="11"/>
      <c r="E76" s="31">
        <v>6596000</v>
      </c>
      <c r="F76" s="12" t="s">
        <v>201</v>
      </c>
      <c r="G76" s="28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25">
        <f t="shared" si="2"/>
        <v>0</v>
      </c>
      <c r="S76" s="26">
        <f t="shared" si="3"/>
        <v>7077000</v>
      </c>
      <c r="T76" s="52">
        <f t="shared" si="5"/>
        <v>481000</v>
      </c>
      <c r="U76" s="13" t="s">
        <v>46</v>
      </c>
      <c r="V76" s="32" t="s">
        <v>142</v>
      </c>
      <c r="W76" s="6" t="s">
        <v>20</v>
      </c>
    </row>
    <row r="77" spans="1:23" s="6" customFormat="1" ht="74.25" customHeight="1" x14ac:dyDescent="0.2">
      <c r="A77" s="9">
        <v>59</v>
      </c>
      <c r="B77" s="24" t="s">
        <v>111</v>
      </c>
      <c r="C77" s="11">
        <v>6758000</v>
      </c>
      <c r="D77" s="11"/>
      <c r="E77" s="31">
        <v>4980000</v>
      </c>
      <c r="F77" s="12" t="s">
        <v>202</v>
      </c>
      <c r="G77" s="28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25">
        <f t="shared" si="2"/>
        <v>0</v>
      </c>
      <c r="S77" s="26">
        <f t="shared" si="3"/>
        <v>6758000</v>
      </c>
      <c r="T77" s="52">
        <f t="shared" si="5"/>
        <v>1778000</v>
      </c>
      <c r="U77" s="13" t="s">
        <v>65</v>
      </c>
      <c r="V77" s="32" t="s">
        <v>142</v>
      </c>
      <c r="W77" s="6" t="s">
        <v>20</v>
      </c>
    </row>
    <row r="78" spans="1:23" s="6" customFormat="1" ht="72" customHeight="1" x14ac:dyDescent="0.2">
      <c r="A78" s="13">
        <v>60</v>
      </c>
      <c r="B78" s="50" t="s">
        <v>112</v>
      </c>
      <c r="C78" s="32">
        <v>8608000</v>
      </c>
      <c r="D78" s="32"/>
      <c r="E78" s="31">
        <v>5890000</v>
      </c>
      <c r="F78" s="12" t="s">
        <v>182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12"/>
      <c r="R78" s="25">
        <f t="shared" si="2"/>
        <v>0</v>
      </c>
      <c r="S78" s="26">
        <f t="shared" si="3"/>
        <v>8608000</v>
      </c>
      <c r="T78" s="52">
        <f t="shared" si="5"/>
        <v>2718000</v>
      </c>
      <c r="U78" s="13" t="s">
        <v>24</v>
      </c>
      <c r="V78" s="32" t="s">
        <v>142</v>
      </c>
      <c r="W78" s="6" t="s">
        <v>20</v>
      </c>
    </row>
    <row r="79" spans="1:23" s="6" customFormat="1" ht="74.25" customHeight="1" x14ac:dyDescent="0.2">
      <c r="A79" s="13">
        <v>61</v>
      </c>
      <c r="B79" s="50" t="s">
        <v>113</v>
      </c>
      <c r="C79" s="32">
        <v>3466000</v>
      </c>
      <c r="D79" s="32"/>
      <c r="E79" s="31">
        <v>2550000</v>
      </c>
      <c r="F79" s="12" t="s">
        <v>203</v>
      </c>
      <c r="G79" s="12"/>
      <c r="H79" s="12"/>
      <c r="I79" s="39">
        <f>E79</f>
        <v>2550000</v>
      </c>
      <c r="J79" s="12"/>
      <c r="K79" s="12"/>
      <c r="L79" s="12"/>
      <c r="M79" s="12"/>
      <c r="N79" s="12"/>
      <c r="O79" s="12"/>
      <c r="P79" s="12"/>
      <c r="Q79" s="12"/>
      <c r="R79" s="25">
        <f t="shared" si="2"/>
        <v>0</v>
      </c>
      <c r="S79" s="26">
        <f t="shared" si="3"/>
        <v>3466000</v>
      </c>
      <c r="T79" s="52">
        <f t="shared" si="5"/>
        <v>916000</v>
      </c>
      <c r="U79" s="13" t="s">
        <v>31</v>
      </c>
      <c r="V79" s="32" t="s">
        <v>142</v>
      </c>
      <c r="W79" s="6" t="s">
        <v>20</v>
      </c>
    </row>
    <row r="80" spans="1:23" s="6" customFormat="1" ht="72" customHeight="1" x14ac:dyDescent="0.2">
      <c r="A80" s="13">
        <v>62</v>
      </c>
      <c r="B80" s="50" t="s">
        <v>114</v>
      </c>
      <c r="C80" s="32">
        <v>7419000</v>
      </c>
      <c r="D80" s="32"/>
      <c r="E80" s="31">
        <v>7419000</v>
      </c>
      <c r="F80" s="12" t="s">
        <v>189</v>
      </c>
      <c r="G80" s="51"/>
      <c r="H80" s="51"/>
      <c r="I80" s="31">
        <f>E80</f>
        <v>7419000</v>
      </c>
      <c r="J80" s="51"/>
      <c r="K80" s="51"/>
      <c r="L80" s="51"/>
      <c r="M80" s="51"/>
      <c r="N80" s="51"/>
      <c r="O80" s="51"/>
      <c r="P80" s="51"/>
      <c r="Q80" s="31">
        <v>7419000</v>
      </c>
      <c r="R80" s="25">
        <f t="shared" si="2"/>
        <v>100</v>
      </c>
      <c r="S80" s="26">
        <f t="shared" si="3"/>
        <v>0</v>
      </c>
      <c r="T80" s="52">
        <f t="shared" si="5"/>
        <v>0</v>
      </c>
      <c r="U80" s="13" t="s">
        <v>89</v>
      </c>
      <c r="V80" s="32" t="s">
        <v>142</v>
      </c>
      <c r="W80" s="6" t="s">
        <v>20</v>
      </c>
    </row>
    <row r="81" spans="1:23" s="6" customFormat="1" ht="50.25" customHeight="1" x14ac:dyDescent="0.2">
      <c r="A81" s="13">
        <v>63</v>
      </c>
      <c r="B81" s="50" t="s">
        <v>115</v>
      </c>
      <c r="C81" s="32">
        <v>2110000</v>
      </c>
      <c r="D81" s="3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25">
        <f t="shared" si="2"/>
        <v>0</v>
      </c>
      <c r="S81" s="26">
        <f t="shared" si="3"/>
        <v>2110000</v>
      </c>
      <c r="T81" s="46"/>
      <c r="U81" s="13" t="s">
        <v>29</v>
      </c>
      <c r="V81" s="32" t="s">
        <v>27</v>
      </c>
      <c r="W81" s="6" t="s">
        <v>20</v>
      </c>
    </row>
    <row r="82" spans="1:23" s="6" customFormat="1" ht="72" x14ac:dyDescent="0.2">
      <c r="A82" s="13">
        <v>64</v>
      </c>
      <c r="B82" s="50" t="s">
        <v>116</v>
      </c>
      <c r="C82" s="32">
        <v>7290000</v>
      </c>
      <c r="D82" s="3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25">
        <f t="shared" si="2"/>
        <v>0</v>
      </c>
      <c r="S82" s="26">
        <f t="shared" si="3"/>
        <v>7290000</v>
      </c>
      <c r="T82" s="46"/>
      <c r="U82" s="13" t="s">
        <v>29</v>
      </c>
      <c r="V82" s="32" t="s">
        <v>27</v>
      </c>
      <c r="W82" s="6" t="s">
        <v>20</v>
      </c>
    </row>
    <row r="83" spans="1:23" s="6" customFormat="1" ht="72" x14ac:dyDescent="0.2">
      <c r="A83" s="13">
        <v>65</v>
      </c>
      <c r="B83" s="50" t="s">
        <v>117</v>
      </c>
      <c r="C83" s="32">
        <v>6400000</v>
      </c>
      <c r="D83" s="3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25">
        <f t="shared" si="2"/>
        <v>0</v>
      </c>
      <c r="S83" s="26">
        <f t="shared" si="3"/>
        <v>6400000</v>
      </c>
      <c r="T83" s="46"/>
      <c r="U83" s="13" t="s">
        <v>29</v>
      </c>
      <c r="V83" s="32" t="s">
        <v>27</v>
      </c>
      <c r="W83" s="6" t="s">
        <v>20</v>
      </c>
    </row>
    <row r="84" spans="1:23" s="6" customFormat="1" ht="48" x14ac:dyDescent="0.2">
      <c r="A84" s="13">
        <v>66</v>
      </c>
      <c r="B84" s="50" t="s">
        <v>118</v>
      </c>
      <c r="C84" s="32">
        <v>1899000</v>
      </c>
      <c r="D84" s="32"/>
      <c r="E84" s="31">
        <v>1400000</v>
      </c>
      <c r="F84" s="12" t="s">
        <v>204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25">
        <f t="shared" si="2"/>
        <v>0</v>
      </c>
      <c r="S84" s="26">
        <f t="shared" si="3"/>
        <v>1899000</v>
      </c>
      <c r="T84" s="61"/>
      <c r="U84" s="13" t="s">
        <v>29</v>
      </c>
      <c r="V84" s="32" t="s">
        <v>142</v>
      </c>
      <c r="W84" s="6" t="s">
        <v>20</v>
      </c>
    </row>
    <row r="85" spans="1:23" s="6" customFormat="1" ht="96" x14ac:dyDescent="0.2">
      <c r="A85" s="13">
        <v>67</v>
      </c>
      <c r="B85" s="50" t="s">
        <v>119</v>
      </c>
      <c r="C85" s="32">
        <v>3563000</v>
      </c>
      <c r="D85" s="32"/>
      <c r="E85" s="31">
        <v>3554900</v>
      </c>
      <c r="F85" s="12" t="s">
        <v>205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31">
        <v>3554900</v>
      </c>
      <c r="R85" s="25">
        <f t="shared" si="2"/>
        <v>99.772663485826556</v>
      </c>
      <c r="S85" s="26">
        <f t="shared" si="3"/>
        <v>8100</v>
      </c>
      <c r="T85" s="56">
        <f>C85-E85</f>
        <v>8100</v>
      </c>
      <c r="U85" s="13" t="s">
        <v>29</v>
      </c>
      <c r="V85" s="70" t="s">
        <v>166</v>
      </c>
      <c r="W85" s="6" t="s">
        <v>20</v>
      </c>
    </row>
    <row r="86" spans="1:23" s="6" customFormat="1" ht="99.75" customHeight="1" x14ac:dyDescent="0.2">
      <c r="A86" s="9">
        <v>68</v>
      </c>
      <c r="B86" s="24" t="s">
        <v>120</v>
      </c>
      <c r="C86" s="11">
        <v>3513000</v>
      </c>
      <c r="D86" s="11"/>
      <c r="E86" s="31">
        <v>3442700</v>
      </c>
      <c r="F86" s="12" t="s">
        <v>234</v>
      </c>
      <c r="G86" s="28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25">
        <f t="shared" si="2"/>
        <v>0</v>
      </c>
      <c r="S86" s="26">
        <f t="shared" si="3"/>
        <v>3513000</v>
      </c>
      <c r="T86" s="46"/>
      <c r="U86" s="13" t="s">
        <v>61</v>
      </c>
      <c r="V86" s="32" t="s">
        <v>142</v>
      </c>
      <c r="W86" s="6" t="s">
        <v>20</v>
      </c>
    </row>
    <row r="87" spans="1:23" s="6" customFormat="1" ht="24" customHeight="1" x14ac:dyDescent="0.2">
      <c r="A87" s="14"/>
      <c r="B87" s="15" t="s">
        <v>121</v>
      </c>
      <c r="C87" s="16"/>
      <c r="D87" s="16"/>
      <c r="E87" s="16"/>
      <c r="F87" s="16"/>
      <c r="G87" s="21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47"/>
      <c r="U87" s="17"/>
      <c r="V87" s="18"/>
      <c r="W87" s="6" t="s">
        <v>15</v>
      </c>
    </row>
    <row r="88" spans="1:23" s="6" customFormat="1" ht="48" customHeight="1" x14ac:dyDescent="0.2">
      <c r="A88" s="19"/>
      <c r="B88" s="20" t="s">
        <v>122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48"/>
      <c r="U88" s="22"/>
      <c r="V88" s="23"/>
    </row>
    <row r="89" spans="1:23" s="6" customFormat="1" ht="48" customHeight="1" x14ac:dyDescent="0.2">
      <c r="A89" s="9">
        <v>69</v>
      </c>
      <c r="B89" s="24" t="s">
        <v>123</v>
      </c>
      <c r="C89" s="11">
        <v>68400</v>
      </c>
      <c r="D89" s="11"/>
      <c r="E89" s="12"/>
      <c r="F89" s="12"/>
      <c r="G89" s="28"/>
      <c r="H89" s="12"/>
      <c r="I89" s="12"/>
      <c r="J89" s="12"/>
      <c r="K89" s="12"/>
      <c r="L89" s="12"/>
      <c r="M89" s="12"/>
      <c r="N89" s="12"/>
      <c r="O89" s="12"/>
      <c r="P89" s="12"/>
      <c r="Q89" s="31">
        <v>68340</v>
      </c>
      <c r="R89" s="25">
        <f t="shared" ref="R89:R94" si="6">Q89*100/C89</f>
        <v>99.912280701754383</v>
      </c>
      <c r="S89" s="26">
        <f t="shared" ref="S89:S94" si="7">C89-Q89</f>
        <v>60</v>
      </c>
      <c r="T89" s="56">
        <f>S89</f>
        <v>60</v>
      </c>
      <c r="U89" s="13" t="s">
        <v>124</v>
      </c>
      <c r="V89" s="70" t="s">
        <v>166</v>
      </c>
      <c r="W89" s="6" t="s">
        <v>20</v>
      </c>
    </row>
    <row r="90" spans="1:23" s="6" customFormat="1" ht="48" customHeight="1" x14ac:dyDescent="0.2">
      <c r="A90" s="9">
        <v>70</v>
      </c>
      <c r="B90" s="24" t="s">
        <v>125</v>
      </c>
      <c r="C90" s="11">
        <v>84200</v>
      </c>
      <c r="D90" s="11"/>
      <c r="E90" s="12"/>
      <c r="F90" s="12"/>
      <c r="G90" s="28"/>
      <c r="H90" s="12"/>
      <c r="I90" s="12"/>
      <c r="J90" s="12"/>
      <c r="K90" s="12"/>
      <c r="L90" s="12"/>
      <c r="M90" s="12"/>
      <c r="N90" s="12"/>
      <c r="O90" s="12"/>
      <c r="P90" s="12"/>
      <c r="Q90" s="31">
        <v>84200</v>
      </c>
      <c r="R90" s="25">
        <f t="shared" si="6"/>
        <v>100</v>
      </c>
      <c r="S90" s="26">
        <f t="shared" si="7"/>
        <v>0</v>
      </c>
      <c r="T90" s="46"/>
      <c r="U90" s="13" t="s">
        <v>126</v>
      </c>
      <c r="V90" s="11" t="s">
        <v>19</v>
      </c>
      <c r="W90" s="6" t="s">
        <v>20</v>
      </c>
    </row>
    <row r="91" spans="1:23" s="6" customFormat="1" ht="48" customHeight="1" x14ac:dyDescent="0.2">
      <c r="A91" s="9">
        <v>71</v>
      </c>
      <c r="B91" s="24" t="s">
        <v>127</v>
      </c>
      <c r="C91" s="11">
        <v>1742100</v>
      </c>
      <c r="D91" s="11"/>
      <c r="E91" s="12"/>
      <c r="F91" s="12"/>
      <c r="G91" s="28"/>
      <c r="H91" s="12"/>
      <c r="I91" s="12"/>
      <c r="J91" s="12"/>
      <c r="K91" s="12"/>
      <c r="L91" s="12"/>
      <c r="M91" s="12"/>
      <c r="N91" s="12"/>
      <c r="O91" s="12"/>
      <c r="P91" s="12"/>
      <c r="Q91" s="31">
        <v>132860</v>
      </c>
      <c r="R91" s="25">
        <f t="shared" si="6"/>
        <v>7.6264278744044542</v>
      </c>
      <c r="S91" s="26">
        <f t="shared" si="7"/>
        <v>1609240</v>
      </c>
      <c r="T91" s="46"/>
      <c r="U91" s="13" t="s">
        <v>126</v>
      </c>
      <c r="V91" s="11" t="s">
        <v>19</v>
      </c>
      <c r="W91" s="6" t="s">
        <v>20</v>
      </c>
    </row>
    <row r="92" spans="1:23" s="6" customFormat="1" ht="48" customHeight="1" x14ac:dyDescent="0.2">
      <c r="A92" s="9">
        <v>72</v>
      </c>
      <c r="B92" s="24" t="s">
        <v>128</v>
      </c>
      <c r="C92" s="11">
        <v>118000</v>
      </c>
      <c r="D92" s="11"/>
      <c r="E92" s="12"/>
      <c r="F92" s="12"/>
      <c r="G92" s="28"/>
      <c r="H92" s="12"/>
      <c r="I92" s="12"/>
      <c r="J92" s="12"/>
      <c r="K92" s="12"/>
      <c r="L92" s="12"/>
      <c r="M92" s="12"/>
      <c r="N92" s="12"/>
      <c r="O92" s="12"/>
      <c r="P92" s="12"/>
      <c r="Q92" s="39">
        <v>94917</v>
      </c>
      <c r="R92" s="25">
        <f t="shared" si="6"/>
        <v>80.438135593220338</v>
      </c>
      <c r="S92" s="26">
        <f t="shared" si="7"/>
        <v>23083</v>
      </c>
      <c r="T92" s="46"/>
      <c r="U92" s="13" t="s">
        <v>126</v>
      </c>
      <c r="V92" s="11" t="s">
        <v>19</v>
      </c>
      <c r="W92" s="6" t="s">
        <v>20</v>
      </c>
    </row>
    <row r="93" spans="1:23" s="6" customFormat="1" ht="48" customHeight="1" x14ac:dyDescent="0.2">
      <c r="A93" s="9">
        <v>73</v>
      </c>
      <c r="B93" s="24" t="s">
        <v>129</v>
      </c>
      <c r="C93" s="11">
        <v>281500</v>
      </c>
      <c r="D93" s="11"/>
      <c r="E93" s="12"/>
      <c r="F93" s="12"/>
      <c r="G93" s="28"/>
      <c r="H93" s="12"/>
      <c r="I93" s="12"/>
      <c r="J93" s="12"/>
      <c r="K93" s="12"/>
      <c r="L93" s="12"/>
      <c r="M93" s="12"/>
      <c r="N93" s="12"/>
      <c r="O93" s="12"/>
      <c r="P93" s="12"/>
      <c r="Q93" s="39"/>
      <c r="R93" s="25">
        <f t="shared" si="6"/>
        <v>0</v>
      </c>
      <c r="S93" s="26">
        <f t="shared" si="7"/>
        <v>281500</v>
      </c>
      <c r="T93" s="46"/>
      <c r="U93" s="13" t="s">
        <v>126</v>
      </c>
      <c r="V93" s="11" t="s">
        <v>19</v>
      </c>
      <c r="W93" s="6" t="s">
        <v>20</v>
      </c>
    </row>
    <row r="94" spans="1:23" s="6" customFormat="1" ht="48" customHeight="1" x14ac:dyDescent="0.2">
      <c r="A94" s="9">
        <v>74</v>
      </c>
      <c r="B94" s="24" t="s">
        <v>130</v>
      </c>
      <c r="C94" s="11">
        <v>342200</v>
      </c>
      <c r="D94" s="11"/>
      <c r="E94" s="12"/>
      <c r="F94" s="12"/>
      <c r="G94" s="28"/>
      <c r="H94" s="12"/>
      <c r="I94" s="12"/>
      <c r="J94" s="12"/>
      <c r="K94" s="12"/>
      <c r="L94" s="12"/>
      <c r="M94" s="12"/>
      <c r="N94" s="12"/>
      <c r="O94" s="12"/>
      <c r="P94" s="12"/>
      <c r="Q94" s="31">
        <v>193700</v>
      </c>
      <c r="R94" s="25">
        <f t="shared" si="6"/>
        <v>56.604324956165982</v>
      </c>
      <c r="S94" s="26">
        <f t="shared" si="7"/>
        <v>148500</v>
      </c>
      <c r="T94" s="46"/>
      <c r="U94" s="13" t="s">
        <v>126</v>
      </c>
      <c r="V94" s="11" t="s">
        <v>19</v>
      </c>
      <c r="W94" s="6" t="s">
        <v>20</v>
      </c>
    </row>
    <row r="95" spans="1:23" s="6" customFormat="1" ht="24" customHeight="1" x14ac:dyDescent="0.2">
      <c r="A95" s="14"/>
      <c r="B95" s="15" t="s">
        <v>131</v>
      </c>
      <c r="C95" s="16"/>
      <c r="D95" s="16"/>
      <c r="E95" s="16"/>
      <c r="F95" s="16"/>
      <c r="G95" s="21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47"/>
      <c r="U95" s="17"/>
      <c r="V95" s="18"/>
      <c r="W95" s="6" t="s">
        <v>15</v>
      </c>
    </row>
    <row r="96" spans="1:23" s="6" customFormat="1" ht="48" customHeight="1" x14ac:dyDescent="0.2">
      <c r="A96" s="19"/>
      <c r="B96" s="20" t="s">
        <v>132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48"/>
      <c r="U96" s="22"/>
      <c r="V96" s="23"/>
    </row>
    <row r="97" spans="1:23" s="6" customFormat="1" ht="49.5" customHeight="1" x14ac:dyDescent="0.2">
      <c r="A97" s="9">
        <v>75</v>
      </c>
      <c r="B97" s="24" t="s">
        <v>133</v>
      </c>
      <c r="C97" s="11">
        <v>2936600</v>
      </c>
      <c r="D97" s="11"/>
      <c r="E97" s="31">
        <v>2930000</v>
      </c>
      <c r="F97" s="12" t="s">
        <v>206</v>
      </c>
      <c r="G97" s="28"/>
      <c r="H97" s="12"/>
      <c r="I97" s="12"/>
      <c r="J97" s="12"/>
      <c r="K97" s="12"/>
      <c r="L97" s="12"/>
      <c r="M97" s="12"/>
      <c r="N97" s="12"/>
      <c r="O97" s="12"/>
      <c r="P97" s="12"/>
      <c r="Q97" s="31">
        <v>2930000</v>
      </c>
      <c r="R97" s="25">
        <f t="shared" ref="R97:R102" si="8">Q97*100/C97</f>
        <v>99.775250289450383</v>
      </c>
      <c r="S97" s="26">
        <f t="shared" ref="S97:S102" si="9">C97-Q97</f>
        <v>6600</v>
      </c>
      <c r="T97" s="52">
        <f>C97-E97</f>
        <v>6600</v>
      </c>
      <c r="U97" s="13" t="s">
        <v>134</v>
      </c>
      <c r="V97" s="70" t="s">
        <v>166</v>
      </c>
      <c r="W97" s="6" t="s">
        <v>20</v>
      </c>
    </row>
    <row r="98" spans="1:23" s="6" customFormat="1" ht="49.5" customHeight="1" x14ac:dyDescent="0.2">
      <c r="A98" s="9">
        <v>76</v>
      </c>
      <c r="B98" s="24" t="s">
        <v>136</v>
      </c>
      <c r="C98" s="11">
        <v>3000000</v>
      </c>
      <c r="D98" s="11"/>
      <c r="E98" s="31">
        <v>2980000</v>
      </c>
      <c r="F98" s="12" t="s">
        <v>207</v>
      </c>
      <c r="G98" s="28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25">
        <f t="shared" si="8"/>
        <v>0</v>
      </c>
      <c r="S98" s="26">
        <f t="shared" si="9"/>
        <v>3000000</v>
      </c>
      <c r="T98" s="52">
        <f>C98-E98</f>
        <v>20000</v>
      </c>
      <c r="U98" s="13" t="s">
        <v>134</v>
      </c>
      <c r="V98" s="32" t="s">
        <v>142</v>
      </c>
      <c r="W98" s="6" t="s">
        <v>20</v>
      </c>
    </row>
    <row r="99" spans="1:23" s="6" customFormat="1" ht="49.5" customHeight="1" x14ac:dyDescent="0.2">
      <c r="A99" s="9">
        <v>77</v>
      </c>
      <c r="B99" s="24" t="s">
        <v>137</v>
      </c>
      <c r="C99" s="11">
        <v>2999200</v>
      </c>
      <c r="D99" s="11"/>
      <c r="E99" s="31">
        <v>2934000</v>
      </c>
      <c r="F99" s="12" t="s">
        <v>235</v>
      </c>
      <c r="G99" s="28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25">
        <f t="shared" si="8"/>
        <v>0</v>
      </c>
      <c r="S99" s="26">
        <f t="shared" si="9"/>
        <v>2999200</v>
      </c>
      <c r="T99" s="56">
        <f>C99-E99</f>
        <v>65200</v>
      </c>
      <c r="U99" s="13" t="s">
        <v>134</v>
      </c>
      <c r="V99" s="32" t="s">
        <v>142</v>
      </c>
      <c r="W99" s="6" t="s">
        <v>20</v>
      </c>
    </row>
    <row r="100" spans="1:23" s="6" customFormat="1" ht="49.5" customHeight="1" x14ac:dyDescent="0.2">
      <c r="A100" s="9">
        <v>78</v>
      </c>
      <c r="B100" s="24" t="s">
        <v>138</v>
      </c>
      <c r="C100" s="11">
        <v>1000000</v>
      </c>
      <c r="D100" s="11"/>
      <c r="E100" s="31">
        <v>984400</v>
      </c>
      <c r="F100" s="12" t="s">
        <v>208</v>
      </c>
      <c r="G100" s="28"/>
      <c r="H100" s="12"/>
      <c r="I100" s="39">
        <f>E100</f>
        <v>984400</v>
      </c>
      <c r="J100" s="12"/>
      <c r="K100" s="12"/>
      <c r="L100" s="12"/>
      <c r="M100" s="12"/>
      <c r="N100" s="12"/>
      <c r="O100" s="12"/>
      <c r="P100" s="12"/>
      <c r="Q100" s="31">
        <v>984400</v>
      </c>
      <c r="R100" s="25">
        <f t="shared" si="8"/>
        <v>98.44</v>
      </c>
      <c r="S100" s="26">
        <f t="shared" si="9"/>
        <v>15600</v>
      </c>
      <c r="T100" s="52">
        <f>C100-E100</f>
        <v>15600</v>
      </c>
      <c r="U100" s="13" t="s">
        <v>134</v>
      </c>
      <c r="V100" s="70" t="s">
        <v>166</v>
      </c>
      <c r="W100" s="6" t="s">
        <v>20</v>
      </c>
    </row>
    <row r="101" spans="1:23" s="6" customFormat="1" ht="49.5" customHeight="1" x14ac:dyDescent="0.2">
      <c r="A101" s="13">
        <v>79</v>
      </c>
      <c r="B101" s="50" t="s">
        <v>140</v>
      </c>
      <c r="C101" s="32">
        <v>3000000</v>
      </c>
      <c r="D101" s="32"/>
      <c r="E101" s="31">
        <v>2888000</v>
      </c>
      <c r="F101" s="12" t="s">
        <v>141</v>
      </c>
      <c r="G101" s="39">
        <f>E101</f>
        <v>2888000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31">
        <v>2888000</v>
      </c>
      <c r="R101" s="25">
        <f t="shared" si="8"/>
        <v>96.266666666666666</v>
      </c>
      <c r="S101" s="26">
        <f t="shared" si="9"/>
        <v>112000</v>
      </c>
      <c r="T101" s="52">
        <f>C101-E101</f>
        <v>112000</v>
      </c>
      <c r="U101" s="13" t="s">
        <v>134</v>
      </c>
      <c r="V101" s="70" t="s">
        <v>166</v>
      </c>
      <c r="W101" s="6" t="s">
        <v>20</v>
      </c>
    </row>
    <row r="102" spans="1:23" s="6" customFormat="1" ht="46.5" customHeight="1" x14ac:dyDescent="0.2">
      <c r="A102" s="9">
        <v>80</v>
      </c>
      <c r="B102" s="24" t="s">
        <v>143</v>
      </c>
      <c r="C102" s="11">
        <v>4000000</v>
      </c>
      <c r="D102" s="11"/>
      <c r="E102" s="12"/>
      <c r="F102" s="12"/>
      <c r="G102" s="28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25">
        <f t="shared" si="8"/>
        <v>0</v>
      </c>
      <c r="S102" s="26">
        <f t="shared" si="9"/>
        <v>4000000</v>
      </c>
      <c r="T102" s="46"/>
      <c r="U102" s="13" t="s">
        <v>134</v>
      </c>
      <c r="V102" s="32" t="s">
        <v>209</v>
      </c>
      <c r="W102" s="6" t="s">
        <v>20</v>
      </c>
    </row>
    <row r="103" spans="1:23" s="6" customFormat="1" ht="24" customHeight="1" x14ac:dyDescent="0.2">
      <c r="A103" s="9"/>
      <c r="B103" s="7" t="s">
        <v>210</v>
      </c>
      <c r="C103" s="40">
        <f>SUM(C7:C102)</f>
        <v>426317200</v>
      </c>
      <c r="D103" s="40"/>
      <c r="E103" s="40">
        <f>SUM(E7:E102)</f>
        <v>296677486.88</v>
      </c>
      <c r="F103" s="40">
        <f>SUM(F7:F102)</f>
        <v>0</v>
      </c>
      <c r="G103" s="23"/>
      <c r="H103" s="40"/>
      <c r="I103" s="40"/>
      <c r="J103" s="40"/>
      <c r="K103" s="40"/>
      <c r="L103" s="40"/>
      <c r="M103" s="40"/>
      <c r="N103" s="40"/>
      <c r="O103" s="40"/>
      <c r="P103" s="40"/>
      <c r="Q103" s="41">
        <f>SUM(Q7:Q102)</f>
        <v>69052863.950000003</v>
      </c>
      <c r="R103" s="41">
        <f>Q103*100/C103</f>
        <v>16.197531779154115</v>
      </c>
      <c r="S103" s="40">
        <f>SUM(S7:S102)</f>
        <v>357264336.05000001</v>
      </c>
      <c r="T103" s="62">
        <f>SUM(T7:T102)</f>
        <v>38062539.510000005</v>
      </c>
      <c r="U103" s="13"/>
      <c r="V103" s="10"/>
    </row>
    <row r="104" spans="1:23" x14ac:dyDescent="0.2">
      <c r="Q104" s="64"/>
      <c r="T104" s="65"/>
    </row>
    <row r="105" spans="1:23" x14ac:dyDescent="0.2">
      <c r="Q105" s="73"/>
    </row>
    <row r="106" spans="1:23" x14ac:dyDescent="0.2">
      <c r="Q106" s="64"/>
    </row>
    <row r="107" spans="1:23" x14ac:dyDescent="0.2">
      <c r="Q107" s="66"/>
    </row>
    <row r="108" spans="1:23" x14ac:dyDescent="0.2">
      <c r="Q108" s="74"/>
      <c r="S108" s="68"/>
    </row>
    <row r="109" spans="1:23" x14ac:dyDescent="0.2">
      <c r="S109" s="68"/>
    </row>
    <row r="110" spans="1:23" x14ac:dyDescent="0.2">
      <c r="S110" s="68"/>
    </row>
    <row r="111" spans="1:23" x14ac:dyDescent="0.2">
      <c r="S111" s="68"/>
    </row>
    <row r="112" spans="1:23" x14ac:dyDescent="0.2">
      <c r="S112" s="68"/>
    </row>
    <row r="113" spans="19:19" x14ac:dyDescent="0.2">
      <c r="S113" s="68"/>
    </row>
    <row r="114" spans="19:19" x14ac:dyDescent="0.2">
      <c r="S114" s="68"/>
    </row>
    <row r="115" spans="19:19" x14ac:dyDescent="0.2">
      <c r="S115" s="68"/>
    </row>
    <row r="116" spans="19:19" x14ac:dyDescent="0.2">
      <c r="S116" s="68"/>
    </row>
    <row r="117" spans="19:19" x14ac:dyDescent="0.2">
      <c r="S117" s="68"/>
    </row>
    <row r="118" spans="19:19" x14ac:dyDescent="0.2">
      <c r="S118" s="68"/>
    </row>
    <row r="119" spans="19:19" x14ac:dyDescent="0.2">
      <c r="S119" s="68"/>
    </row>
    <row r="120" spans="19:19" x14ac:dyDescent="0.2">
      <c r="S120" s="68"/>
    </row>
    <row r="121" spans="19:19" x14ac:dyDescent="0.2">
      <c r="S121" s="68"/>
    </row>
    <row r="122" spans="19:19" x14ac:dyDescent="0.2">
      <c r="S122" s="68"/>
    </row>
    <row r="123" spans="19:19" x14ac:dyDescent="0.2">
      <c r="S123" s="68"/>
    </row>
    <row r="124" spans="19:19" x14ac:dyDescent="0.2">
      <c r="S124" s="68"/>
    </row>
    <row r="125" spans="19:19" x14ac:dyDescent="0.2">
      <c r="S125" s="68"/>
    </row>
    <row r="126" spans="19:19" x14ac:dyDescent="0.2">
      <c r="S126" s="68"/>
    </row>
    <row r="127" spans="19:19" x14ac:dyDescent="0.2">
      <c r="S127" s="68"/>
    </row>
    <row r="128" spans="19:19" x14ac:dyDescent="0.2">
      <c r="S128" s="68"/>
    </row>
    <row r="129" spans="19:19" x14ac:dyDescent="0.2">
      <c r="S129" s="68"/>
    </row>
    <row r="130" spans="19:19" x14ac:dyDescent="0.2">
      <c r="S130" s="68"/>
    </row>
    <row r="131" spans="19:19" x14ac:dyDescent="0.2">
      <c r="S131" s="68"/>
    </row>
    <row r="132" spans="19:19" x14ac:dyDescent="0.2">
      <c r="S132" s="68"/>
    </row>
    <row r="133" spans="19:19" x14ac:dyDescent="0.2">
      <c r="S133" s="68"/>
    </row>
    <row r="134" spans="19:19" x14ac:dyDescent="0.2">
      <c r="S134" s="68"/>
    </row>
    <row r="135" spans="19:19" x14ac:dyDescent="0.2">
      <c r="S135" s="68"/>
    </row>
    <row r="136" spans="19:19" x14ac:dyDescent="0.2">
      <c r="S136" s="68"/>
    </row>
    <row r="137" spans="19:19" x14ac:dyDescent="0.2">
      <c r="S137" s="68"/>
    </row>
    <row r="138" spans="19:19" x14ac:dyDescent="0.2">
      <c r="S138" s="68"/>
    </row>
    <row r="139" spans="19:19" x14ac:dyDescent="0.2">
      <c r="S139" s="68"/>
    </row>
    <row r="140" spans="19:19" x14ac:dyDescent="0.2">
      <c r="S140" s="68"/>
    </row>
    <row r="141" spans="19:19" x14ac:dyDescent="0.2">
      <c r="S141" s="68"/>
    </row>
    <row r="142" spans="19:19" x14ac:dyDescent="0.2">
      <c r="S142" s="68"/>
    </row>
    <row r="143" spans="19:19" x14ac:dyDescent="0.2">
      <c r="S143" s="68"/>
    </row>
    <row r="144" spans="19:19" x14ac:dyDescent="0.2">
      <c r="S144" s="68"/>
    </row>
    <row r="145" spans="19:19" x14ac:dyDescent="0.2">
      <c r="S145" s="68"/>
    </row>
    <row r="146" spans="19:19" x14ac:dyDescent="0.2">
      <c r="S146" s="68"/>
    </row>
    <row r="147" spans="19:19" x14ac:dyDescent="0.2">
      <c r="S147" s="68"/>
    </row>
    <row r="148" spans="19:19" x14ac:dyDescent="0.2">
      <c r="S148" s="68"/>
    </row>
    <row r="149" spans="19:19" x14ac:dyDescent="0.2">
      <c r="S149" s="68"/>
    </row>
    <row r="150" spans="19:19" x14ac:dyDescent="0.2">
      <c r="S150" s="68"/>
    </row>
    <row r="151" spans="19:19" x14ac:dyDescent="0.2">
      <c r="S151" s="68"/>
    </row>
    <row r="152" spans="19:19" x14ac:dyDescent="0.2">
      <c r="S152" s="68"/>
    </row>
    <row r="153" spans="19:19" x14ac:dyDescent="0.2">
      <c r="S153" s="68"/>
    </row>
    <row r="154" spans="19:19" x14ac:dyDescent="0.2">
      <c r="S154" s="68"/>
    </row>
    <row r="155" spans="19:19" x14ac:dyDescent="0.2">
      <c r="S155" s="68"/>
    </row>
    <row r="156" spans="19:19" x14ac:dyDescent="0.2">
      <c r="S156" s="68"/>
    </row>
    <row r="157" spans="19:19" x14ac:dyDescent="0.2">
      <c r="S157" s="68"/>
    </row>
    <row r="158" spans="19:19" x14ac:dyDescent="0.2">
      <c r="S158" s="68"/>
    </row>
    <row r="159" spans="19:19" x14ac:dyDescent="0.2">
      <c r="S159" s="68"/>
    </row>
    <row r="161" spans="2:20" x14ac:dyDescent="0.2">
      <c r="B161" s="2" t="s">
        <v>236</v>
      </c>
      <c r="F161" s="68">
        <v>1410100</v>
      </c>
      <c r="Q161" s="75">
        <f>Q20+Q21+Q22+Q23</f>
        <v>1410100</v>
      </c>
      <c r="S161" s="75">
        <f>F161-Q161</f>
        <v>0</v>
      </c>
      <c r="T161" s="76"/>
    </row>
    <row r="162" spans="2:20" x14ac:dyDescent="0.2">
      <c r="B162" s="2" t="s">
        <v>237</v>
      </c>
      <c r="F162" s="68">
        <v>505677</v>
      </c>
      <c r="Q162" s="75">
        <f>Q90+Q91+Q92+Q93+Q94</f>
        <v>505677</v>
      </c>
      <c r="S162" s="75">
        <f t="shared" ref="S162:S178" si="10">F162-Q162</f>
        <v>0</v>
      </c>
    </row>
    <row r="163" spans="2:20" x14ac:dyDescent="0.2">
      <c r="B163" s="2" t="s">
        <v>238</v>
      </c>
      <c r="F163" s="68">
        <v>68340</v>
      </c>
      <c r="Q163" s="75">
        <f>Q89</f>
        <v>68340</v>
      </c>
      <c r="S163" s="75">
        <f t="shared" si="10"/>
        <v>0</v>
      </c>
    </row>
    <row r="164" spans="2:20" x14ac:dyDescent="0.2">
      <c r="B164" s="2" t="s">
        <v>239</v>
      </c>
      <c r="F164" s="68">
        <v>6802400</v>
      </c>
      <c r="Q164" s="75">
        <f>Q97+Q98+Q99+Q100+Q101+Q102</f>
        <v>6802400</v>
      </c>
      <c r="S164" s="75">
        <f t="shared" si="10"/>
        <v>0</v>
      </c>
    </row>
    <row r="165" spans="2:20" x14ac:dyDescent="0.2">
      <c r="B165" s="2" t="s">
        <v>240</v>
      </c>
      <c r="F165" s="68">
        <v>0</v>
      </c>
      <c r="Q165" s="75">
        <f>Q32+Q33+Q34+Q35</f>
        <v>0</v>
      </c>
      <c r="S165" s="75">
        <f t="shared" si="10"/>
        <v>0</v>
      </c>
    </row>
    <row r="166" spans="2:20" x14ac:dyDescent="0.2">
      <c r="B166" s="2" t="s">
        <v>241</v>
      </c>
      <c r="F166" s="68">
        <v>355750</v>
      </c>
      <c r="Q166" s="75">
        <f>Q7</f>
        <v>355750</v>
      </c>
      <c r="S166" s="75">
        <f t="shared" si="10"/>
        <v>0</v>
      </c>
    </row>
    <row r="167" spans="2:20" x14ac:dyDescent="0.2">
      <c r="B167" s="2" t="s">
        <v>89</v>
      </c>
      <c r="F167" s="68">
        <v>14714000</v>
      </c>
      <c r="Q167" s="75">
        <f>Q57+Q58+Q59+Q60+Q61+Q62+Q80</f>
        <v>14714000</v>
      </c>
      <c r="S167" s="75">
        <f t="shared" si="10"/>
        <v>0</v>
      </c>
    </row>
    <row r="168" spans="2:20" x14ac:dyDescent="0.2">
      <c r="B168" s="2" t="s">
        <v>26</v>
      </c>
      <c r="F168" s="68">
        <v>11905000</v>
      </c>
      <c r="Q168" s="75">
        <f>Q10+Q11+Q12+Q15+Q29</f>
        <v>11905000</v>
      </c>
      <c r="S168" s="75">
        <f t="shared" si="10"/>
        <v>0</v>
      </c>
    </row>
    <row r="169" spans="2:20" x14ac:dyDescent="0.2">
      <c r="B169" s="2" t="s">
        <v>83</v>
      </c>
      <c r="F169" s="68">
        <v>10958000</v>
      </c>
      <c r="Q169" s="75">
        <f>Q52+Q53+Q54</f>
        <v>10958000</v>
      </c>
      <c r="S169" s="75">
        <f t="shared" si="10"/>
        <v>0</v>
      </c>
    </row>
    <row r="170" spans="2:20" x14ac:dyDescent="0.2">
      <c r="B170" s="2" t="s">
        <v>65</v>
      </c>
      <c r="F170" s="68">
        <v>1250400</v>
      </c>
      <c r="Q170" s="75">
        <f>Q40+Q41+Q42+Q43+Q77</f>
        <v>1250400</v>
      </c>
      <c r="S170" s="75">
        <f t="shared" si="10"/>
        <v>0</v>
      </c>
    </row>
    <row r="171" spans="2:20" x14ac:dyDescent="0.2">
      <c r="B171" s="2" t="s">
        <v>31</v>
      </c>
      <c r="F171" s="68">
        <v>1345000</v>
      </c>
      <c r="Q171" s="75">
        <f>Q14+Q44+Q45+Q46+Q47+Q48+Q75+Q79</f>
        <v>1345000</v>
      </c>
      <c r="S171" s="75">
        <f t="shared" si="10"/>
        <v>0</v>
      </c>
    </row>
    <row r="172" spans="2:20" x14ac:dyDescent="0.2">
      <c r="B172" s="2" t="s">
        <v>29</v>
      </c>
      <c r="F172" s="68">
        <v>6659900</v>
      </c>
      <c r="Q172" s="75">
        <f>Q13+Q63+Q64+Q65+Q66+Q67+Q68+Q72+Q73+Q74+Q81+Q82+Q83+Q84+Q85</f>
        <v>6659900</v>
      </c>
      <c r="S172" s="75">
        <f t="shared" si="10"/>
        <v>0</v>
      </c>
    </row>
    <row r="173" spans="2:20" x14ac:dyDescent="0.2">
      <c r="B173" s="2" t="s">
        <v>79</v>
      </c>
      <c r="F173" s="68">
        <v>0</v>
      </c>
      <c r="Q173" s="43">
        <f>Q49+Q50+Q51</f>
        <v>0</v>
      </c>
      <c r="S173" s="75">
        <f t="shared" si="10"/>
        <v>0</v>
      </c>
    </row>
    <row r="174" spans="2:20" x14ac:dyDescent="0.2">
      <c r="B174" s="2" t="s">
        <v>61</v>
      </c>
      <c r="F174" s="68">
        <v>0</v>
      </c>
      <c r="Q174" s="43">
        <f>Q37+Q38+Q39+Q86</f>
        <v>0</v>
      </c>
      <c r="S174" s="75">
        <f t="shared" si="10"/>
        <v>0</v>
      </c>
    </row>
    <row r="175" spans="2:20" x14ac:dyDescent="0.2">
      <c r="B175" s="2" t="s">
        <v>46</v>
      </c>
      <c r="F175" s="68">
        <v>0</v>
      </c>
      <c r="Q175" s="43">
        <f>Q25+Q27+Q76</f>
        <v>0</v>
      </c>
      <c r="S175" s="75">
        <f t="shared" si="10"/>
        <v>0</v>
      </c>
    </row>
    <row r="176" spans="2:20" x14ac:dyDescent="0.2">
      <c r="B176" s="2" t="s">
        <v>103</v>
      </c>
      <c r="F176" s="68">
        <v>2469500</v>
      </c>
      <c r="Q176" s="75">
        <f>Q69+Q70</f>
        <v>4237300</v>
      </c>
      <c r="S176" s="75">
        <f t="shared" si="10"/>
        <v>-1767800</v>
      </c>
    </row>
    <row r="177" spans="2:19" x14ac:dyDescent="0.2">
      <c r="B177" s="2" t="s">
        <v>24</v>
      </c>
      <c r="F177" s="68">
        <v>4586000</v>
      </c>
      <c r="Q177" s="75">
        <f>Q9+Q26+Q55+Q56+Q71+Q78</f>
        <v>4586000</v>
      </c>
      <c r="S177" s="75">
        <f t="shared" si="10"/>
        <v>0</v>
      </c>
    </row>
    <row r="178" spans="2:19" x14ac:dyDescent="0.2">
      <c r="B178" s="2" t="s">
        <v>36</v>
      </c>
      <c r="F178" s="68">
        <v>4254996.95</v>
      </c>
      <c r="Q178" s="74">
        <f>Q17</f>
        <v>4254996.95</v>
      </c>
      <c r="S178" s="75">
        <f t="shared" si="10"/>
        <v>0</v>
      </c>
    </row>
    <row r="179" spans="2:19" x14ac:dyDescent="0.2">
      <c r="Q179" s="64">
        <f>SUBTOTAL(9,Q161:Q178)</f>
        <v>69052863.950000003</v>
      </c>
    </row>
  </sheetData>
  <mergeCells count="2">
    <mergeCell ref="A1:V1"/>
    <mergeCell ref="A2:U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12">
    <tabColor rgb="FFFFFF00"/>
  </sheetPr>
  <dimension ref="A1:Y175"/>
  <sheetViews>
    <sheetView zoomScale="80" zoomScaleNormal="80" workbookViewId="0">
      <selection activeCell="R7" sqref="R7"/>
    </sheetView>
  </sheetViews>
  <sheetFormatPr defaultRowHeight="24" outlineLevelCol="1" x14ac:dyDescent="0.2"/>
  <cols>
    <col min="1" max="1" width="8.5703125" style="42" customWidth="1"/>
    <col min="2" max="2" width="40.28515625" style="2" customWidth="1"/>
    <col min="3" max="3" width="16.7109375" style="2" customWidth="1"/>
    <col min="4" max="4" width="16.7109375" style="2" hidden="1" customWidth="1"/>
    <col min="5" max="5" width="15.7109375" style="43" customWidth="1"/>
    <col min="6" max="6" width="17.5703125" style="43" customWidth="1"/>
    <col min="7" max="7" width="15.5703125" style="63" hidden="1" customWidth="1" outlineLevel="1"/>
    <col min="8" max="16" width="15.5703125" style="64" hidden="1" customWidth="1" outlineLevel="1"/>
    <col min="17" max="17" width="16.7109375" style="43" customWidth="1" collapsed="1"/>
    <col min="18" max="18" width="10.85546875" style="43" customWidth="1"/>
    <col min="19" max="19" width="16.7109375" style="43" customWidth="1"/>
    <col min="20" max="20" width="16.7109375" style="5" customWidth="1"/>
    <col min="21" max="21" width="18" style="6" customWidth="1"/>
    <col min="22" max="22" width="16" style="2" customWidth="1"/>
    <col min="23" max="23" width="0" style="2" hidden="1" customWidth="1"/>
    <col min="24" max="16384" width="9.140625" style="2"/>
  </cols>
  <sheetData>
    <row r="1" spans="1:23" ht="27.75" x14ac:dyDescent="0.2">
      <c r="A1" s="1" t="s">
        <v>0</v>
      </c>
      <c r="B1" s="1"/>
      <c r="C1" s="1"/>
      <c r="D1" s="1"/>
      <c r="E1" s="1"/>
      <c r="F1" s="1"/>
      <c r="G1" s="44"/>
      <c r="H1" s="44"/>
      <c r="I1" s="44"/>
      <c r="J1" s="44"/>
      <c r="K1" s="44"/>
      <c r="L1" s="44"/>
      <c r="M1" s="44"/>
      <c r="N1" s="44"/>
      <c r="O1" s="44"/>
      <c r="P1" s="44"/>
      <c r="Q1" s="1"/>
      <c r="R1" s="1"/>
      <c r="S1" s="1"/>
      <c r="T1" s="1"/>
      <c r="U1" s="1"/>
      <c r="V1" s="1"/>
    </row>
    <row r="2" spans="1:23" s="6" customFormat="1" ht="24" customHeight="1" x14ac:dyDescent="0.2">
      <c r="A2" s="4" t="s">
        <v>291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">
        <v>1</v>
      </c>
    </row>
    <row r="3" spans="1:23" s="6" customFormat="1" ht="48" customHeight="1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45" t="s">
        <v>146</v>
      </c>
      <c r="H3" s="8" t="s">
        <v>147</v>
      </c>
      <c r="I3" s="8" t="s">
        <v>148</v>
      </c>
      <c r="J3" s="8" t="s">
        <v>149</v>
      </c>
      <c r="K3" s="8" t="s">
        <v>150</v>
      </c>
      <c r="L3" s="8" t="s">
        <v>151</v>
      </c>
      <c r="M3" s="8" t="s">
        <v>152</v>
      </c>
      <c r="N3" s="8" t="s">
        <v>153</v>
      </c>
      <c r="O3" s="8" t="s">
        <v>154</v>
      </c>
      <c r="P3" s="8" t="s">
        <v>155</v>
      </c>
      <c r="Q3" s="8" t="s">
        <v>8</v>
      </c>
      <c r="R3" s="7" t="s">
        <v>9</v>
      </c>
      <c r="S3" s="7" t="s">
        <v>10</v>
      </c>
      <c r="T3" s="7" t="s">
        <v>11</v>
      </c>
      <c r="U3" s="8" t="s">
        <v>12</v>
      </c>
      <c r="V3" s="8" t="s">
        <v>13</v>
      </c>
    </row>
    <row r="4" spans="1:23" s="6" customFormat="1" ht="3" customHeight="1" x14ac:dyDescent="0.2">
      <c r="A4" s="9"/>
      <c r="B4" s="10"/>
      <c r="C4" s="11"/>
      <c r="D4" s="11"/>
      <c r="E4" s="12"/>
      <c r="F4" s="12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46"/>
      <c r="U4" s="13"/>
      <c r="V4" s="11"/>
    </row>
    <row r="5" spans="1:23" s="6" customFormat="1" ht="24" customHeight="1" x14ac:dyDescent="0.2">
      <c r="A5" s="14"/>
      <c r="B5" s="15" t="s">
        <v>14</v>
      </c>
      <c r="C5" s="16"/>
      <c r="D5" s="16"/>
      <c r="E5" s="16"/>
      <c r="F5" s="16"/>
      <c r="G5" s="2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47"/>
      <c r="U5" s="17"/>
      <c r="V5" s="18"/>
      <c r="W5" s="6" t="s">
        <v>15</v>
      </c>
    </row>
    <row r="6" spans="1:23" s="6" customFormat="1" ht="48" customHeight="1" x14ac:dyDescent="0.2">
      <c r="A6" s="19"/>
      <c r="B6" s="20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48"/>
      <c r="U6" s="22"/>
      <c r="V6" s="23"/>
    </row>
    <row r="7" spans="1:23" s="6" customFormat="1" ht="72.75" customHeight="1" x14ac:dyDescent="0.2">
      <c r="A7" s="9">
        <v>1</v>
      </c>
      <c r="B7" s="24" t="s">
        <v>17</v>
      </c>
      <c r="C7" s="11">
        <v>1315900</v>
      </c>
      <c r="D7" s="11"/>
      <c r="E7" s="12"/>
      <c r="F7" s="12"/>
      <c r="G7" s="28"/>
      <c r="H7" s="12"/>
      <c r="I7" s="12"/>
      <c r="J7" s="12"/>
      <c r="K7" s="12"/>
      <c r="L7" s="12"/>
      <c r="M7" s="12"/>
      <c r="N7" s="12"/>
      <c r="O7" s="12"/>
      <c r="P7" s="12"/>
      <c r="Q7" s="31">
        <v>355750</v>
      </c>
      <c r="R7" s="25">
        <f>Q7*100/C7</f>
        <v>27.03472908275705</v>
      </c>
      <c r="S7" s="26">
        <f>C7-Q7</f>
        <v>960150</v>
      </c>
      <c r="T7" s="46"/>
      <c r="U7" s="13" t="s">
        <v>18</v>
      </c>
      <c r="V7" s="11" t="s">
        <v>19</v>
      </c>
      <c r="W7" s="6" t="s">
        <v>20</v>
      </c>
    </row>
    <row r="8" spans="1:23" s="6" customFormat="1" ht="48.75" customHeight="1" x14ac:dyDescent="0.2">
      <c r="A8" s="19"/>
      <c r="B8" s="20" t="s">
        <v>21</v>
      </c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  <c r="S8" s="30"/>
      <c r="T8" s="49"/>
      <c r="U8" s="19"/>
      <c r="V8" s="27"/>
    </row>
    <row r="9" spans="1:23" s="6" customFormat="1" ht="72" customHeight="1" x14ac:dyDescent="0.2">
      <c r="A9" s="13">
        <v>2</v>
      </c>
      <c r="B9" s="50" t="s">
        <v>22</v>
      </c>
      <c r="C9" s="32">
        <v>3598000</v>
      </c>
      <c r="D9" s="32"/>
      <c r="E9" s="31">
        <v>3110000</v>
      </c>
      <c r="F9" s="12" t="s">
        <v>23</v>
      </c>
      <c r="G9" s="51"/>
      <c r="H9" s="51"/>
      <c r="I9" s="51"/>
      <c r="J9" s="51"/>
      <c r="K9" s="51">
        <f>E9</f>
        <v>3110000</v>
      </c>
      <c r="L9" s="51"/>
      <c r="M9" s="51"/>
      <c r="N9" s="51"/>
      <c r="O9" s="51"/>
      <c r="P9" s="51"/>
      <c r="Q9" s="12"/>
      <c r="R9" s="25">
        <f>Q9*100/C9</f>
        <v>0</v>
      </c>
      <c r="S9" s="26">
        <f t="shared" ref="S9:S15" si="0">C9-Q9</f>
        <v>3598000</v>
      </c>
      <c r="T9" s="52">
        <f>C9-E9</f>
        <v>488000</v>
      </c>
      <c r="U9" s="13" t="s">
        <v>24</v>
      </c>
      <c r="V9" s="32" t="s">
        <v>142</v>
      </c>
      <c r="W9" s="6" t="s">
        <v>20</v>
      </c>
    </row>
    <row r="10" spans="1:23" s="6" customFormat="1" ht="48" customHeight="1" x14ac:dyDescent="0.2">
      <c r="A10" s="13">
        <v>3</v>
      </c>
      <c r="B10" s="50" t="s">
        <v>25</v>
      </c>
      <c r="C10" s="32"/>
      <c r="D10" s="32"/>
      <c r="E10" s="3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25"/>
      <c r="S10" s="26">
        <f t="shared" si="0"/>
        <v>0</v>
      </c>
      <c r="T10" s="46"/>
      <c r="U10" s="13" t="s">
        <v>26</v>
      </c>
      <c r="V10" s="70" t="s">
        <v>166</v>
      </c>
      <c r="W10" s="6" t="s">
        <v>20</v>
      </c>
    </row>
    <row r="11" spans="1:23" s="6" customFormat="1" ht="96.75" customHeight="1" x14ac:dyDescent="0.2">
      <c r="A11" s="13"/>
      <c r="B11" s="50" t="s">
        <v>156</v>
      </c>
      <c r="C11" s="32">
        <v>6000000</v>
      </c>
      <c r="D11" s="32"/>
      <c r="E11" s="31">
        <v>6000000</v>
      </c>
      <c r="F11" s="12" t="s">
        <v>157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31">
        <v>6000000</v>
      </c>
      <c r="R11" s="25">
        <f>Q11*100/C11</f>
        <v>100</v>
      </c>
      <c r="S11" s="26">
        <f t="shared" si="0"/>
        <v>0</v>
      </c>
      <c r="T11" s="52">
        <f>C11-E11</f>
        <v>0</v>
      </c>
      <c r="U11" s="13" t="s">
        <v>26</v>
      </c>
      <c r="V11" s="32"/>
    </row>
    <row r="12" spans="1:23" s="6" customFormat="1" ht="96.75" customHeight="1" x14ac:dyDescent="0.2">
      <c r="A12" s="13"/>
      <c r="B12" s="50" t="s">
        <v>158</v>
      </c>
      <c r="C12" s="32">
        <v>6000000</v>
      </c>
      <c r="D12" s="32"/>
      <c r="E12" s="31">
        <v>4589000</v>
      </c>
      <c r="F12" s="12" t="s">
        <v>159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31">
        <v>4589000</v>
      </c>
      <c r="R12" s="25">
        <f>Q12*100/C12</f>
        <v>76.483333333333334</v>
      </c>
      <c r="S12" s="26">
        <f t="shared" si="0"/>
        <v>1411000</v>
      </c>
      <c r="T12" s="52">
        <f>C12-E12</f>
        <v>1411000</v>
      </c>
      <c r="U12" s="13" t="s">
        <v>26</v>
      </c>
      <c r="V12" s="32"/>
    </row>
    <row r="13" spans="1:23" s="6" customFormat="1" ht="72" x14ac:dyDescent="0.2">
      <c r="A13" s="13">
        <v>4</v>
      </c>
      <c r="B13" s="50" t="s">
        <v>28</v>
      </c>
      <c r="C13" s="32">
        <v>2379000</v>
      </c>
      <c r="D13" s="32"/>
      <c r="E13" s="31">
        <v>2377000</v>
      </c>
      <c r="F13" s="12" t="s">
        <v>160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25">
        <f>Q13*100/C13</f>
        <v>0</v>
      </c>
      <c r="S13" s="26">
        <f t="shared" si="0"/>
        <v>2379000</v>
      </c>
      <c r="T13" s="52">
        <f>C13-E13</f>
        <v>2000</v>
      </c>
      <c r="U13" s="13" t="s">
        <v>29</v>
      </c>
      <c r="V13" s="32" t="s">
        <v>142</v>
      </c>
      <c r="W13" s="6" t="s">
        <v>20</v>
      </c>
    </row>
    <row r="14" spans="1:23" s="6" customFormat="1" ht="72" customHeight="1" x14ac:dyDescent="0.2">
      <c r="A14" s="13">
        <v>5</v>
      </c>
      <c r="B14" s="50" t="s">
        <v>30</v>
      </c>
      <c r="C14" s="32">
        <v>7200000</v>
      </c>
      <c r="D14" s="32"/>
      <c r="E14" s="3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25">
        <f>Q14*100/C14</f>
        <v>0</v>
      </c>
      <c r="S14" s="26">
        <f t="shared" si="0"/>
        <v>7200000</v>
      </c>
      <c r="T14" s="46"/>
      <c r="U14" s="13" t="s">
        <v>31</v>
      </c>
      <c r="V14" s="32" t="s">
        <v>242</v>
      </c>
      <c r="W14" s="6" t="s">
        <v>20</v>
      </c>
    </row>
    <row r="15" spans="1:23" s="6" customFormat="1" ht="48" customHeight="1" x14ac:dyDescent="0.2">
      <c r="A15" s="13">
        <v>6</v>
      </c>
      <c r="B15" s="50" t="s">
        <v>32</v>
      </c>
      <c r="C15" s="32">
        <v>1900000</v>
      </c>
      <c r="D15" s="32"/>
      <c r="E15" s="31">
        <v>1880000</v>
      </c>
      <c r="F15" s="12" t="s">
        <v>162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31">
        <v>1880000</v>
      </c>
      <c r="R15" s="25">
        <f>Q15*100/C15</f>
        <v>98.94736842105263</v>
      </c>
      <c r="S15" s="26">
        <f t="shared" si="0"/>
        <v>20000</v>
      </c>
      <c r="T15" s="52">
        <f>C15-E15</f>
        <v>20000</v>
      </c>
      <c r="U15" s="13" t="s">
        <v>26</v>
      </c>
      <c r="V15" s="32" t="s">
        <v>166</v>
      </c>
      <c r="W15" s="6" t="s">
        <v>20</v>
      </c>
    </row>
    <row r="16" spans="1:23" s="6" customFormat="1" ht="27" customHeight="1" x14ac:dyDescent="0.2">
      <c r="A16" s="19"/>
      <c r="B16" s="20" t="s">
        <v>34</v>
      </c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9"/>
      <c r="S16" s="30"/>
      <c r="T16" s="49"/>
      <c r="U16" s="19"/>
      <c r="V16" s="27"/>
    </row>
    <row r="17" spans="1:23" s="6" customFormat="1" ht="48" customHeight="1" x14ac:dyDescent="0.2">
      <c r="A17" s="9"/>
      <c r="B17" s="24" t="s">
        <v>35</v>
      </c>
      <c r="C17" s="11">
        <v>10000000</v>
      </c>
      <c r="D17" s="11"/>
      <c r="E17" s="12"/>
      <c r="F17" s="12"/>
      <c r="G17" s="28"/>
      <c r="H17" s="12"/>
      <c r="I17" s="12"/>
      <c r="J17" s="12"/>
      <c r="K17" s="12"/>
      <c r="L17" s="12"/>
      <c r="M17" s="12"/>
      <c r="N17" s="12"/>
      <c r="O17" s="12"/>
      <c r="P17" s="12"/>
      <c r="Q17" s="51">
        <v>5095162.95</v>
      </c>
      <c r="R17" s="25">
        <f>Q17*100/C17</f>
        <v>50.951629500000003</v>
      </c>
      <c r="S17" s="26">
        <f>C17-Q17</f>
        <v>4904837.05</v>
      </c>
      <c r="T17" s="46"/>
      <c r="U17" s="13" t="s">
        <v>36</v>
      </c>
      <c r="V17" s="11"/>
      <c r="W17" s="6" t="s">
        <v>20</v>
      </c>
    </row>
    <row r="18" spans="1:23" s="6" customFormat="1" ht="47.25" customHeight="1" x14ac:dyDescent="0.2">
      <c r="A18" s="34"/>
      <c r="B18" s="35" t="s">
        <v>37</v>
      </c>
      <c r="C18" s="36"/>
      <c r="D18" s="36"/>
      <c r="E18" s="36"/>
      <c r="F18" s="36"/>
      <c r="G18" s="21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53"/>
      <c r="U18" s="37"/>
      <c r="V18" s="38"/>
      <c r="W18" s="6" t="s">
        <v>15</v>
      </c>
    </row>
    <row r="19" spans="1:23" s="6" customFormat="1" ht="48" customHeight="1" x14ac:dyDescent="0.2">
      <c r="A19" s="19"/>
      <c r="B19" s="20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48"/>
      <c r="U19" s="22"/>
      <c r="V19" s="23"/>
    </row>
    <row r="20" spans="1:23" s="6" customFormat="1" ht="75" customHeight="1" x14ac:dyDescent="0.2">
      <c r="A20" s="9">
        <v>7</v>
      </c>
      <c r="B20" s="24" t="s">
        <v>39</v>
      </c>
      <c r="C20" s="11">
        <v>9930000</v>
      </c>
      <c r="D20" s="11"/>
      <c r="E20" s="31">
        <v>5959933</v>
      </c>
      <c r="F20" s="12" t="s">
        <v>163</v>
      </c>
      <c r="G20" s="28"/>
      <c r="H20" s="12"/>
      <c r="I20" s="12"/>
      <c r="J20" s="12"/>
      <c r="K20" s="12"/>
      <c r="L20" s="12"/>
      <c r="M20" s="12"/>
      <c r="N20" s="12"/>
      <c r="O20" s="12"/>
      <c r="P20" s="12"/>
      <c r="Q20" s="31"/>
      <c r="R20" s="25">
        <f>Q20*100/C20</f>
        <v>0</v>
      </c>
      <c r="S20" s="26">
        <f>C20-Q20</f>
        <v>9930000</v>
      </c>
      <c r="T20" s="56">
        <f>C20-E20</f>
        <v>3970067</v>
      </c>
      <c r="U20" s="13" t="s">
        <v>40</v>
      </c>
      <c r="V20" s="11" t="s">
        <v>142</v>
      </c>
      <c r="W20" s="6" t="s">
        <v>20</v>
      </c>
    </row>
    <row r="21" spans="1:23" s="6" customFormat="1" ht="48" customHeight="1" x14ac:dyDescent="0.2">
      <c r="A21" s="9">
        <v>8</v>
      </c>
      <c r="B21" s="24" t="s">
        <v>41</v>
      </c>
      <c r="C21" s="11">
        <v>10000000</v>
      </c>
      <c r="D21" s="11"/>
      <c r="E21" s="12"/>
      <c r="F21" s="12"/>
      <c r="G21" s="2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25">
        <f>Q21*100/C21</f>
        <v>0</v>
      </c>
      <c r="S21" s="26">
        <f>C21-Q21</f>
        <v>10000000</v>
      </c>
      <c r="T21" s="46"/>
      <c r="U21" s="13" t="s">
        <v>40</v>
      </c>
      <c r="V21" s="11" t="s">
        <v>70</v>
      </c>
      <c r="W21" s="6" t="s">
        <v>20</v>
      </c>
    </row>
    <row r="22" spans="1:23" s="6" customFormat="1" ht="72" customHeight="1" x14ac:dyDescent="0.2">
      <c r="A22" s="9">
        <v>9</v>
      </c>
      <c r="B22" s="24" t="s">
        <v>42</v>
      </c>
      <c r="C22" s="11">
        <v>1415500</v>
      </c>
      <c r="D22" s="11"/>
      <c r="E22" s="12"/>
      <c r="F22" s="12" t="s">
        <v>163</v>
      </c>
      <c r="G22" s="28"/>
      <c r="H22" s="12"/>
      <c r="I22" s="12"/>
      <c r="J22" s="12"/>
      <c r="K22" s="12"/>
      <c r="L22" s="12"/>
      <c r="M22" s="12"/>
      <c r="N22" s="12"/>
      <c r="O22" s="12"/>
      <c r="P22" s="12"/>
      <c r="Q22" s="51">
        <v>1410100</v>
      </c>
      <c r="R22" s="25">
        <f>Q22*100/C22</f>
        <v>99.618509360649952</v>
      </c>
      <c r="S22" s="26">
        <f>C22-Q22</f>
        <v>5400</v>
      </c>
      <c r="T22" s="46"/>
      <c r="U22" s="13" t="s">
        <v>40</v>
      </c>
      <c r="V22" s="11" t="s">
        <v>142</v>
      </c>
      <c r="W22" s="6" t="s">
        <v>20</v>
      </c>
    </row>
    <row r="23" spans="1:23" s="6" customFormat="1" ht="54" customHeight="1" x14ac:dyDescent="0.2">
      <c r="A23" s="9">
        <v>10</v>
      </c>
      <c r="B23" s="24" t="s">
        <v>43</v>
      </c>
      <c r="C23" s="11">
        <v>9750000</v>
      </c>
      <c r="D23" s="11"/>
      <c r="E23" s="31">
        <v>5619933</v>
      </c>
      <c r="F23" s="12" t="s">
        <v>163</v>
      </c>
      <c r="G23" s="28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25">
        <f>Q23*100/C23</f>
        <v>0</v>
      </c>
      <c r="S23" s="26">
        <f>C23-Q23</f>
        <v>9750000</v>
      </c>
      <c r="T23" s="52">
        <f>C23-E23</f>
        <v>4130067</v>
      </c>
      <c r="U23" s="13" t="s">
        <v>40</v>
      </c>
      <c r="V23" s="11" t="s">
        <v>142</v>
      </c>
      <c r="W23" s="6" t="s">
        <v>20</v>
      </c>
    </row>
    <row r="24" spans="1:23" s="6" customFormat="1" ht="24" customHeight="1" x14ac:dyDescent="0.2">
      <c r="A24" s="19"/>
      <c r="B24" s="20" t="s">
        <v>44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/>
      <c r="S24" s="30"/>
      <c r="T24" s="49"/>
      <c r="U24" s="19"/>
      <c r="V24" s="27"/>
    </row>
    <row r="25" spans="1:23" s="6" customFormat="1" ht="48" customHeight="1" x14ac:dyDescent="0.2">
      <c r="A25" s="13">
        <v>11</v>
      </c>
      <c r="B25" s="50" t="s">
        <v>45</v>
      </c>
      <c r="C25" s="32">
        <v>23000000</v>
      </c>
      <c r="D25" s="32"/>
      <c r="E25" s="31">
        <v>21820620.489999998</v>
      </c>
      <c r="F25" s="12" t="s">
        <v>165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25">
        <f>Q25*100/C25</f>
        <v>0</v>
      </c>
      <c r="S25" s="26">
        <f>C25-Q25</f>
        <v>23000000</v>
      </c>
      <c r="T25" s="54">
        <f>C25-E25</f>
        <v>1179379.5100000016</v>
      </c>
      <c r="U25" s="13" t="s">
        <v>46</v>
      </c>
      <c r="V25" s="32" t="s">
        <v>142</v>
      </c>
      <c r="W25" s="6" t="s">
        <v>20</v>
      </c>
    </row>
    <row r="26" spans="1:23" s="6" customFormat="1" ht="72" customHeight="1" x14ac:dyDescent="0.2">
      <c r="A26" s="13">
        <v>12</v>
      </c>
      <c r="B26" s="50" t="s">
        <v>47</v>
      </c>
      <c r="C26" s="32">
        <v>1347000</v>
      </c>
      <c r="D26" s="32"/>
      <c r="E26" s="31">
        <v>1098000</v>
      </c>
      <c r="F26" s="12" t="s">
        <v>48</v>
      </c>
      <c r="G26" s="51"/>
      <c r="H26" s="51"/>
      <c r="I26" s="51"/>
      <c r="J26" s="51">
        <f>E26</f>
        <v>1098000</v>
      </c>
      <c r="K26" s="51"/>
      <c r="L26" s="51"/>
      <c r="M26" s="51"/>
      <c r="N26" s="51"/>
      <c r="O26" s="51"/>
      <c r="P26" s="51"/>
      <c r="Q26" s="31">
        <v>1098000</v>
      </c>
      <c r="R26" s="25">
        <f>Q26*100/C26</f>
        <v>81.514476614699333</v>
      </c>
      <c r="S26" s="26">
        <f>C26-Q26</f>
        <v>249000</v>
      </c>
      <c r="T26" s="52">
        <f>C26-E26</f>
        <v>249000</v>
      </c>
      <c r="U26" s="13" t="s">
        <v>24</v>
      </c>
      <c r="V26" s="70" t="s">
        <v>166</v>
      </c>
      <c r="W26" s="6" t="s">
        <v>20</v>
      </c>
    </row>
    <row r="27" spans="1:23" s="6" customFormat="1" ht="49.5" customHeight="1" x14ac:dyDescent="0.2">
      <c r="A27" s="9">
        <v>13</v>
      </c>
      <c r="B27" s="24" t="s">
        <v>49</v>
      </c>
      <c r="C27" s="11">
        <v>20000000</v>
      </c>
      <c r="D27" s="11"/>
      <c r="E27" s="31">
        <v>18800000</v>
      </c>
      <c r="F27" s="12" t="s">
        <v>222</v>
      </c>
      <c r="G27" s="28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25">
        <f>Q27*100/C27</f>
        <v>0</v>
      </c>
      <c r="S27" s="26">
        <f>C27-Q27</f>
        <v>20000000</v>
      </c>
      <c r="T27" s="52">
        <f>C27-E27</f>
        <v>1200000</v>
      </c>
      <c r="U27" s="13" t="s">
        <v>46</v>
      </c>
      <c r="V27" s="32" t="s">
        <v>142</v>
      </c>
      <c r="W27" s="6" t="s">
        <v>20</v>
      </c>
    </row>
    <row r="28" spans="1:23" s="6" customFormat="1" ht="48" customHeight="1" x14ac:dyDescent="0.2">
      <c r="A28" s="19"/>
      <c r="B28" s="20" t="s">
        <v>50</v>
      </c>
      <c r="C28" s="27"/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30"/>
      <c r="T28" s="49"/>
      <c r="U28" s="19"/>
      <c r="V28" s="27"/>
    </row>
    <row r="29" spans="1:23" s="6" customFormat="1" ht="96" customHeight="1" x14ac:dyDescent="0.2">
      <c r="A29" s="9">
        <v>14</v>
      </c>
      <c r="B29" s="24" t="s">
        <v>51</v>
      </c>
      <c r="C29" s="11">
        <v>5000000</v>
      </c>
      <c r="D29" s="11"/>
      <c r="E29" s="12"/>
      <c r="F29" s="12"/>
      <c r="G29" s="28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5">
        <f>Q29*100/C29</f>
        <v>0</v>
      </c>
      <c r="S29" s="26">
        <f>C29-Q29</f>
        <v>5000000</v>
      </c>
      <c r="T29" s="46"/>
      <c r="U29" s="13" t="s">
        <v>26</v>
      </c>
      <c r="V29" s="32" t="s">
        <v>223</v>
      </c>
      <c r="W29" s="6" t="s">
        <v>20</v>
      </c>
    </row>
    <row r="30" spans="1:23" s="6" customFormat="1" ht="48" customHeight="1" x14ac:dyDescent="0.2">
      <c r="A30" s="14"/>
      <c r="B30" s="15" t="s">
        <v>52</v>
      </c>
      <c r="C30" s="16"/>
      <c r="D30" s="16"/>
      <c r="E30" s="16"/>
      <c r="F30" s="16"/>
      <c r="G30" s="21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47"/>
      <c r="U30" s="17"/>
      <c r="V30" s="18"/>
      <c r="W30" s="6" t="s">
        <v>15</v>
      </c>
    </row>
    <row r="31" spans="1:23" s="6" customFormat="1" ht="48" customHeight="1" x14ac:dyDescent="0.2">
      <c r="A31" s="19"/>
      <c r="B31" s="20" t="s">
        <v>53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48"/>
      <c r="U31" s="22"/>
      <c r="V31" s="23"/>
    </row>
    <row r="32" spans="1:23" s="6" customFormat="1" ht="48" customHeight="1" x14ac:dyDescent="0.2">
      <c r="A32" s="9">
        <v>15</v>
      </c>
      <c r="B32" s="24" t="s">
        <v>54</v>
      </c>
      <c r="C32" s="11">
        <v>9900000</v>
      </c>
      <c r="D32" s="11"/>
      <c r="E32" s="31">
        <v>8358000</v>
      </c>
      <c r="F32" s="12" t="s">
        <v>168</v>
      </c>
      <c r="G32" s="28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25">
        <f>Q32*100/C32</f>
        <v>0</v>
      </c>
      <c r="S32" s="26">
        <f>C32-Q32</f>
        <v>9900000</v>
      </c>
      <c r="T32" s="52">
        <f>C32-E32</f>
        <v>1542000</v>
      </c>
      <c r="U32" s="13" t="s">
        <v>55</v>
      </c>
      <c r="V32" s="32" t="s">
        <v>169</v>
      </c>
      <c r="W32" s="6" t="s">
        <v>20</v>
      </c>
    </row>
    <row r="33" spans="1:23" s="6" customFormat="1" ht="50.25" customHeight="1" x14ac:dyDescent="0.2">
      <c r="A33" s="9">
        <v>16</v>
      </c>
      <c r="B33" s="24" t="s">
        <v>224</v>
      </c>
      <c r="C33" s="11">
        <v>9950000</v>
      </c>
      <c r="D33" s="11"/>
      <c r="E33" s="31"/>
      <c r="F33" s="12"/>
      <c r="G33" s="28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25">
        <f>Q33*100/C33</f>
        <v>0</v>
      </c>
      <c r="S33" s="26">
        <f>C33-Q33</f>
        <v>9950000</v>
      </c>
      <c r="T33" s="46"/>
      <c r="U33" s="13" t="s">
        <v>55</v>
      </c>
      <c r="V33" s="32" t="s">
        <v>70</v>
      </c>
    </row>
    <row r="34" spans="1:23" s="6" customFormat="1" ht="48" customHeight="1" x14ac:dyDescent="0.2">
      <c r="A34" s="9">
        <v>17</v>
      </c>
      <c r="B34" s="24" t="s">
        <v>57</v>
      </c>
      <c r="C34" s="11">
        <v>9900000</v>
      </c>
      <c r="D34" s="11"/>
      <c r="E34" s="31">
        <v>9850000</v>
      </c>
      <c r="F34" s="12" t="s">
        <v>168</v>
      </c>
      <c r="G34" s="28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25">
        <f>Q34*100/C34</f>
        <v>0</v>
      </c>
      <c r="S34" s="26">
        <f>C34-Q34</f>
        <v>9900000</v>
      </c>
      <c r="T34" s="52">
        <f>C34-E34</f>
        <v>50000</v>
      </c>
      <c r="U34" s="13" t="s">
        <v>55</v>
      </c>
      <c r="V34" s="32" t="s">
        <v>169</v>
      </c>
    </row>
    <row r="35" spans="1:23" s="6" customFormat="1" ht="48" customHeight="1" x14ac:dyDescent="0.2">
      <c r="A35" s="9">
        <v>18</v>
      </c>
      <c r="B35" s="24" t="s">
        <v>58</v>
      </c>
      <c r="C35" s="11">
        <v>5956000</v>
      </c>
      <c r="D35" s="11"/>
      <c r="E35" s="31">
        <v>5950000</v>
      </c>
      <c r="F35" s="12" t="s">
        <v>168</v>
      </c>
      <c r="G35" s="28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25">
        <f>Q35*100/C35</f>
        <v>0</v>
      </c>
      <c r="S35" s="26">
        <f>C35-Q35</f>
        <v>5956000</v>
      </c>
      <c r="T35" s="55">
        <v>6000</v>
      </c>
      <c r="U35" s="13" t="s">
        <v>55</v>
      </c>
      <c r="V35" s="32" t="s">
        <v>169</v>
      </c>
    </row>
    <row r="36" spans="1:23" s="6" customFormat="1" ht="48" customHeight="1" x14ac:dyDescent="0.2">
      <c r="A36" s="19"/>
      <c r="B36" s="20" t="s">
        <v>59</v>
      </c>
      <c r="C36" s="27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30"/>
      <c r="T36" s="49"/>
      <c r="U36" s="19"/>
      <c r="V36" s="27"/>
    </row>
    <row r="37" spans="1:23" s="6" customFormat="1" ht="120" customHeight="1" x14ac:dyDescent="0.2">
      <c r="A37" s="9">
        <v>19</v>
      </c>
      <c r="B37" s="24" t="s">
        <v>60</v>
      </c>
      <c r="C37" s="11">
        <v>11500000</v>
      </c>
      <c r="D37" s="11"/>
      <c r="E37" s="71">
        <v>9431600.3900000006</v>
      </c>
      <c r="F37" s="12" t="s">
        <v>226</v>
      </c>
      <c r="G37" s="28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25">
        <f t="shared" ref="R37:R86" si="1">Q37*100/C37</f>
        <v>0</v>
      </c>
      <c r="S37" s="26">
        <f t="shared" ref="S37:S86" si="2">C37-Q37</f>
        <v>11500000</v>
      </c>
      <c r="T37" s="54">
        <f>C37-E37</f>
        <v>2068399.6099999994</v>
      </c>
      <c r="U37" s="13" t="s">
        <v>61</v>
      </c>
      <c r="V37" s="32" t="s">
        <v>169</v>
      </c>
      <c r="W37" s="6" t="s">
        <v>20</v>
      </c>
    </row>
    <row r="38" spans="1:23" s="6" customFormat="1" ht="72" customHeight="1" x14ac:dyDescent="0.2">
      <c r="A38" s="9">
        <v>20</v>
      </c>
      <c r="B38" s="24" t="s">
        <v>62</v>
      </c>
      <c r="C38" s="11">
        <v>8290000</v>
      </c>
      <c r="D38" s="11"/>
      <c r="E38" s="31">
        <v>7792600</v>
      </c>
      <c r="F38" s="12" t="s">
        <v>227</v>
      </c>
      <c r="G38" s="2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25">
        <f t="shared" si="1"/>
        <v>0</v>
      </c>
      <c r="S38" s="26">
        <f t="shared" si="2"/>
        <v>8290000</v>
      </c>
      <c r="T38" s="52">
        <f>C38-E38</f>
        <v>497400</v>
      </c>
      <c r="U38" s="13" t="s">
        <v>61</v>
      </c>
      <c r="V38" s="32" t="s">
        <v>169</v>
      </c>
      <c r="W38" s="6" t="s">
        <v>20</v>
      </c>
    </row>
    <row r="39" spans="1:23" s="6" customFormat="1" ht="96" customHeight="1" x14ac:dyDescent="0.2">
      <c r="A39" s="9">
        <v>21</v>
      </c>
      <c r="B39" s="24" t="s">
        <v>63</v>
      </c>
      <c r="C39" s="11">
        <v>2400000</v>
      </c>
      <c r="D39" s="11"/>
      <c r="E39" s="31">
        <v>2248800</v>
      </c>
      <c r="F39" s="12" t="s">
        <v>228</v>
      </c>
      <c r="G39" s="28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5">
        <f t="shared" si="1"/>
        <v>0</v>
      </c>
      <c r="S39" s="26">
        <f t="shared" si="2"/>
        <v>2400000</v>
      </c>
      <c r="T39" s="52">
        <f>C39-E39</f>
        <v>151200</v>
      </c>
      <c r="U39" s="13" t="s">
        <v>61</v>
      </c>
      <c r="V39" s="32" t="s">
        <v>169</v>
      </c>
      <c r="W39" s="6" t="s">
        <v>20</v>
      </c>
    </row>
    <row r="40" spans="1:23" s="6" customFormat="1" ht="96" customHeight="1" x14ac:dyDescent="0.2">
      <c r="A40" s="9">
        <v>22</v>
      </c>
      <c r="B40" s="24" t="s">
        <v>64</v>
      </c>
      <c r="C40" s="11">
        <v>8886000</v>
      </c>
      <c r="D40" s="11"/>
      <c r="E40" s="31">
        <v>6839000</v>
      </c>
      <c r="F40" s="12" t="s">
        <v>170</v>
      </c>
      <c r="G40" s="28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25">
        <f t="shared" si="1"/>
        <v>0</v>
      </c>
      <c r="S40" s="26">
        <f t="shared" si="2"/>
        <v>8886000</v>
      </c>
      <c r="T40" s="55">
        <v>2047000</v>
      </c>
      <c r="U40" s="13" t="s">
        <v>65</v>
      </c>
      <c r="V40" s="32" t="s">
        <v>229</v>
      </c>
      <c r="W40" s="6" t="s">
        <v>20</v>
      </c>
    </row>
    <row r="41" spans="1:23" s="6" customFormat="1" ht="96" customHeight="1" x14ac:dyDescent="0.2">
      <c r="A41" s="13">
        <v>23</v>
      </c>
      <c r="B41" s="50" t="s">
        <v>67</v>
      </c>
      <c r="C41" s="32">
        <v>5751000</v>
      </c>
      <c r="D41" s="32"/>
      <c r="E41" s="31">
        <v>4168000</v>
      </c>
      <c r="F41" s="12" t="s">
        <v>172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31">
        <v>1250400</v>
      </c>
      <c r="R41" s="25">
        <f t="shared" si="1"/>
        <v>21.742305685967658</v>
      </c>
      <c r="S41" s="26">
        <f t="shared" si="2"/>
        <v>4500600</v>
      </c>
      <c r="T41" s="56">
        <f>C41-E41</f>
        <v>1583000</v>
      </c>
      <c r="U41" s="13" t="s">
        <v>65</v>
      </c>
      <c r="V41" s="32" t="s">
        <v>142</v>
      </c>
      <c r="W41" s="6" t="s">
        <v>20</v>
      </c>
    </row>
    <row r="42" spans="1:23" s="6" customFormat="1" ht="72" customHeight="1" x14ac:dyDescent="0.2">
      <c r="A42" s="13">
        <v>24</v>
      </c>
      <c r="B42" s="50" t="s">
        <v>69</v>
      </c>
      <c r="C42" s="32">
        <v>4091000</v>
      </c>
      <c r="D42" s="32"/>
      <c r="E42" s="51">
        <v>3250000</v>
      </c>
      <c r="F42" s="12" t="s">
        <v>173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25">
        <f t="shared" si="1"/>
        <v>0</v>
      </c>
      <c r="S42" s="26">
        <f t="shared" si="2"/>
        <v>4091000</v>
      </c>
      <c r="T42" s="52">
        <f>C42-E42</f>
        <v>841000</v>
      </c>
      <c r="U42" s="13" t="s">
        <v>65</v>
      </c>
      <c r="V42" s="32" t="s">
        <v>142</v>
      </c>
      <c r="W42" s="6" t="s">
        <v>20</v>
      </c>
    </row>
    <row r="43" spans="1:23" s="6" customFormat="1" ht="96" customHeight="1" x14ac:dyDescent="0.2">
      <c r="A43" s="13">
        <v>25</v>
      </c>
      <c r="B43" s="50" t="s">
        <v>71</v>
      </c>
      <c r="C43" s="32">
        <v>3400000</v>
      </c>
      <c r="D43" s="32"/>
      <c r="E43" s="12">
        <v>2842000</v>
      </c>
      <c r="F43" s="12" t="s">
        <v>174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31">
        <v>1989400</v>
      </c>
      <c r="R43" s="25">
        <f t="shared" si="1"/>
        <v>58.511764705882356</v>
      </c>
      <c r="S43" s="26">
        <f t="shared" si="2"/>
        <v>1410600</v>
      </c>
      <c r="T43" s="56">
        <f>C43-E43</f>
        <v>558000</v>
      </c>
      <c r="U43" s="13" t="s">
        <v>65</v>
      </c>
      <c r="V43" s="32" t="s">
        <v>142</v>
      </c>
      <c r="W43" s="6" t="s">
        <v>20</v>
      </c>
    </row>
    <row r="44" spans="1:23" s="6" customFormat="1" ht="72" customHeight="1" x14ac:dyDescent="0.2">
      <c r="A44" s="9">
        <v>26</v>
      </c>
      <c r="B44" s="24" t="s">
        <v>72</v>
      </c>
      <c r="C44" s="11">
        <v>8400000</v>
      </c>
      <c r="D44" s="11"/>
      <c r="E44" s="57">
        <v>6972000</v>
      </c>
      <c r="F44" s="12" t="s">
        <v>175</v>
      </c>
      <c r="G44" s="28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25">
        <f t="shared" si="1"/>
        <v>0</v>
      </c>
      <c r="S44" s="26">
        <f t="shared" si="2"/>
        <v>8400000</v>
      </c>
      <c r="T44" s="55">
        <v>1428000</v>
      </c>
      <c r="U44" s="13" t="s">
        <v>31</v>
      </c>
      <c r="V44" s="32" t="s">
        <v>169</v>
      </c>
      <c r="W44" s="6" t="s">
        <v>20</v>
      </c>
    </row>
    <row r="45" spans="1:23" s="6" customFormat="1" ht="72" customHeight="1" x14ac:dyDescent="0.2">
      <c r="A45" s="9">
        <v>27</v>
      </c>
      <c r="B45" s="24" t="s">
        <v>74</v>
      </c>
      <c r="C45" s="11">
        <v>5980000</v>
      </c>
      <c r="D45" s="11"/>
      <c r="E45" s="31">
        <v>4558000</v>
      </c>
      <c r="F45" s="12" t="s">
        <v>176</v>
      </c>
      <c r="G45" s="28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25">
        <f t="shared" si="1"/>
        <v>0</v>
      </c>
      <c r="S45" s="26">
        <f t="shared" si="2"/>
        <v>5980000</v>
      </c>
      <c r="T45" s="52">
        <f>C45-E45</f>
        <v>1422000</v>
      </c>
      <c r="U45" s="13" t="s">
        <v>31</v>
      </c>
      <c r="V45" s="32" t="s">
        <v>142</v>
      </c>
      <c r="W45" s="6" t="s">
        <v>20</v>
      </c>
    </row>
    <row r="46" spans="1:23" s="6" customFormat="1" ht="72" customHeight="1" x14ac:dyDescent="0.2">
      <c r="A46" s="13">
        <v>28</v>
      </c>
      <c r="B46" s="50" t="s">
        <v>75</v>
      </c>
      <c r="C46" s="32">
        <v>5000000</v>
      </c>
      <c r="D46" s="32"/>
      <c r="E46" s="31">
        <v>3740000</v>
      </c>
      <c r="F46" s="58" t="s">
        <v>177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51">
        <v>3740000</v>
      </c>
      <c r="R46" s="25">
        <f t="shared" si="1"/>
        <v>74.8</v>
      </c>
      <c r="S46" s="26">
        <f t="shared" si="2"/>
        <v>1260000</v>
      </c>
      <c r="T46" s="52">
        <f>C46-E46</f>
        <v>1260000</v>
      </c>
      <c r="U46" s="13" t="s">
        <v>31</v>
      </c>
      <c r="V46" s="59" t="s">
        <v>166</v>
      </c>
      <c r="W46" s="6" t="s">
        <v>20</v>
      </c>
    </row>
    <row r="47" spans="1:23" s="6" customFormat="1" ht="72" customHeight="1" x14ac:dyDescent="0.2">
      <c r="A47" s="13">
        <v>29</v>
      </c>
      <c r="B47" s="50" t="s">
        <v>76</v>
      </c>
      <c r="C47" s="32">
        <v>1999800</v>
      </c>
      <c r="D47" s="32"/>
      <c r="E47" s="31">
        <v>1360000</v>
      </c>
      <c r="F47" s="12" t="s">
        <v>178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31">
        <v>1360000</v>
      </c>
      <c r="R47" s="25">
        <f t="shared" si="1"/>
        <v>68.006800680068011</v>
      </c>
      <c r="S47" s="26">
        <f t="shared" si="2"/>
        <v>639800</v>
      </c>
      <c r="T47" s="52">
        <f>C47-E47</f>
        <v>639800</v>
      </c>
      <c r="U47" s="13" t="s">
        <v>31</v>
      </c>
      <c r="V47" s="59" t="s">
        <v>166</v>
      </c>
      <c r="W47" s="6" t="s">
        <v>20</v>
      </c>
    </row>
    <row r="48" spans="1:23" s="6" customFormat="1" ht="72" customHeight="1" x14ac:dyDescent="0.2">
      <c r="A48" s="13">
        <v>30</v>
      </c>
      <c r="B48" s="50" t="s">
        <v>77</v>
      </c>
      <c r="C48" s="32">
        <v>1984800</v>
      </c>
      <c r="D48" s="32"/>
      <c r="E48" s="31">
        <v>1345000</v>
      </c>
      <c r="F48" s="12" t="s">
        <v>178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31">
        <v>1345000</v>
      </c>
      <c r="R48" s="25">
        <f t="shared" si="1"/>
        <v>67.765014107214839</v>
      </c>
      <c r="S48" s="26">
        <f t="shared" si="2"/>
        <v>639800</v>
      </c>
      <c r="T48" s="52">
        <f>C48-E48</f>
        <v>639800</v>
      </c>
      <c r="U48" s="13" t="s">
        <v>31</v>
      </c>
      <c r="V48" s="70" t="s">
        <v>166</v>
      </c>
      <c r="W48" s="6" t="s">
        <v>20</v>
      </c>
    </row>
    <row r="49" spans="1:23" s="6" customFormat="1" ht="72" customHeight="1" x14ac:dyDescent="0.2">
      <c r="A49" s="9">
        <v>31</v>
      </c>
      <c r="B49" s="24" t="s">
        <v>78</v>
      </c>
      <c r="C49" s="32">
        <v>1992000</v>
      </c>
      <c r="D49" s="11"/>
      <c r="E49" s="31">
        <v>1365000</v>
      </c>
      <c r="F49" s="12" t="s">
        <v>230</v>
      </c>
      <c r="G49" s="28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25">
        <f t="shared" si="1"/>
        <v>0</v>
      </c>
      <c r="S49" s="26">
        <f t="shared" si="2"/>
        <v>1992000</v>
      </c>
      <c r="T49" s="46"/>
      <c r="U49" s="13" t="s">
        <v>79</v>
      </c>
      <c r="V49" s="32" t="s">
        <v>179</v>
      </c>
      <c r="W49" s="6" t="s">
        <v>20</v>
      </c>
    </row>
    <row r="50" spans="1:23" s="6" customFormat="1" ht="72" customHeight="1" x14ac:dyDescent="0.2">
      <c r="A50" s="9">
        <v>32</v>
      </c>
      <c r="B50" s="24" t="s">
        <v>80</v>
      </c>
      <c r="C50" s="32">
        <v>1965000</v>
      </c>
      <c r="D50" s="11"/>
      <c r="E50" s="31">
        <v>1660000</v>
      </c>
      <c r="F50" s="12" t="s">
        <v>230</v>
      </c>
      <c r="G50" s="28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25">
        <f t="shared" si="1"/>
        <v>0</v>
      </c>
      <c r="S50" s="26">
        <f t="shared" si="2"/>
        <v>1965000</v>
      </c>
      <c r="T50" s="46"/>
      <c r="U50" s="13" t="s">
        <v>79</v>
      </c>
      <c r="V50" s="32" t="s">
        <v>169</v>
      </c>
      <c r="W50" s="6" t="s">
        <v>20</v>
      </c>
    </row>
    <row r="51" spans="1:23" s="6" customFormat="1" ht="72" customHeight="1" x14ac:dyDescent="0.2">
      <c r="A51" s="9">
        <v>33</v>
      </c>
      <c r="B51" s="24" t="s">
        <v>81</v>
      </c>
      <c r="C51" s="11">
        <v>1262000</v>
      </c>
      <c r="D51" s="11"/>
      <c r="E51" s="12"/>
      <c r="F51" s="12" t="s">
        <v>231</v>
      </c>
      <c r="G51" s="28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25">
        <f t="shared" si="1"/>
        <v>0</v>
      </c>
      <c r="S51" s="26">
        <f t="shared" si="2"/>
        <v>1262000</v>
      </c>
      <c r="T51" s="46"/>
      <c r="U51" s="13" t="s">
        <v>79</v>
      </c>
      <c r="V51" s="32" t="s">
        <v>169</v>
      </c>
      <c r="W51" s="6" t="s">
        <v>20</v>
      </c>
    </row>
    <row r="52" spans="1:23" s="6" customFormat="1" ht="72" customHeight="1" x14ac:dyDescent="0.2">
      <c r="A52" s="13">
        <v>34</v>
      </c>
      <c r="B52" s="50" t="s">
        <v>82</v>
      </c>
      <c r="C52" s="32">
        <v>14186000</v>
      </c>
      <c r="D52" s="32"/>
      <c r="E52" s="31">
        <v>13960000</v>
      </c>
      <c r="F52" s="12" t="s">
        <v>243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31">
        <v>13960000</v>
      </c>
      <c r="R52" s="25">
        <f t="shared" si="1"/>
        <v>98.406880022557445</v>
      </c>
      <c r="S52" s="26">
        <f t="shared" si="2"/>
        <v>226000</v>
      </c>
      <c r="T52" s="52">
        <f>C52-E52</f>
        <v>226000</v>
      </c>
      <c r="U52" s="13" t="s">
        <v>83</v>
      </c>
      <c r="V52" s="70" t="s">
        <v>166</v>
      </c>
      <c r="W52" s="6" t="s">
        <v>20</v>
      </c>
    </row>
    <row r="53" spans="1:23" s="6" customFormat="1" ht="72" customHeight="1" x14ac:dyDescent="0.2">
      <c r="A53" s="13">
        <v>35</v>
      </c>
      <c r="B53" s="50" t="s">
        <v>84</v>
      </c>
      <c r="C53" s="32">
        <v>6964000</v>
      </c>
      <c r="D53" s="32"/>
      <c r="E53" s="31">
        <v>6630000</v>
      </c>
      <c r="F53" s="12" t="s">
        <v>244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31">
        <v>6630000</v>
      </c>
      <c r="R53" s="25">
        <f t="shared" si="1"/>
        <v>95.203905801263645</v>
      </c>
      <c r="S53" s="26">
        <f t="shared" si="2"/>
        <v>334000</v>
      </c>
      <c r="T53" s="52">
        <f>C53-E53</f>
        <v>334000</v>
      </c>
      <c r="U53" s="13" t="s">
        <v>83</v>
      </c>
      <c r="V53" s="70" t="s">
        <v>166</v>
      </c>
      <c r="W53" s="6" t="s">
        <v>20</v>
      </c>
    </row>
    <row r="54" spans="1:23" s="6" customFormat="1" ht="168" customHeight="1" x14ac:dyDescent="0.2">
      <c r="A54" s="13">
        <v>36</v>
      </c>
      <c r="B54" s="50" t="s">
        <v>85</v>
      </c>
      <c r="C54" s="32">
        <v>4504000</v>
      </c>
      <c r="D54" s="32"/>
      <c r="E54" s="31">
        <v>4078000</v>
      </c>
      <c r="F54" s="12" t="s">
        <v>245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25">
        <f t="shared" si="1"/>
        <v>0</v>
      </c>
      <c r="S54" s="26">
        <f t="shared" si="2"/>
        <v>4504000</v>
      </c>
      <c r="T54" s="52">
        <f>C54-E54</f>
        <v>426000</v>
      </c>
      <c r="U54" s="13" t="s">
        <v>83</v>
      </c>
      <c r="V54" s="32" t="s">
        <v>142</v>
      </c>
      <c r="W54" s="6" t="s">
        <v>20</v>
      </c>
    </row>
    <row r="55" spans="1:23" s="6" customFormat="1" ht="72" customHeight="1" x14ac:dyDescent="0.2">
      <c r="A55" s="13">
        <v>37</v>
      </c>
      <c r="B55" s="50" t="s">
        <v>86</v>
      </c>
      <c r="C55" s="32">
        <v>8749000</v>
      </c>
      <c r="D55" s="32"/>
      <c r="E55" s="31">
        <v>8720000</v>
      </c>
      <c r="F55" s="12" t="s">
        <v>182</v>
      </c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31">
        <v>8720000</v>
      </c>
      <c r="R55" s="25">
        <f t="shared" si="1"/>
        <v>99.668533546691052</v>
      </c>
      <c r="S55" s="26">
        <f t="shared" si="2"/>
        <v>29000</v>
      </c>
      <c r="T55" s="52">
        <f t="shared" ref="T55:T65" si="3">C55-E55</f>
        <v>29000</v>
      </c>
      <c r="U55" s="13" t="s">
        <v>24</v>
      </c>
      <c r="V55" s="77" t="s">
        <v>166</v>
      </c>
      <c r="W55" s="6" t="s">
        <v>20</v>
      </c>
    </row>
    <row r="56" spans="1:23" s="6" customFormat="1" ht="72" customHeight="1" x14ac:dyDescent="0.2">
      <c r="A56" s="13">
        <v>38</v>
      </c>
      <c r="B56" s="50" t="s">
        <v>87</v>
      </c>
      <c r="C56" s="32">
        <v>3080000</v>
      </c>
      <c r="D56" s="32"/>
      <c r="E56" s="31">
        <v>2598000</v>
      </c>
      <c r="F56" s="12" t="s">
        <v>183</v>
      </c>
      <c r="G56" s="51"/>
      <c r="H56" s="51"/>
      <c r="I56" s="51"/>
      <c r="J56" s="51"/>
      <c r="K56" s="51">
        <v>2598000</v>
      </c>
      <c r="L56" s="51"/>
      <c r="M56" s="51"/>
      <c r="N56" s="51"/>
      <c r="O56" s="51"/>
      <c r="P56" s="51"/>
      <c r="Q56" s="12"/>
      <c r="R56" s="25">
        <f t="shared" si="1"/>
        <v>0</v>
      </c>
      <c r="S56" s="26">
        <f t="shared" si="2"/>
        <v>3080000</v>
      </c>
      <c r="T56" s="52">
        <f t="shared" si="3"/>
        <v>482000</v>
      </c>
      <c r="U56" s="13" t="s">
        <v>24</v>
      </c>
      <c r="V56" s="32" t="s">
        <v>142</v>
      </c>
      <c r="W56" s="6" t="s">
        <v>20</v>
      </c>
    </row>
    <row r="57" spans="1:23" s="6" customFormat="1" ht="72" customHeight="1" x14ac:dyDescent="0.2">
      <c r="A57" s="13">
        <v>39</v>
      </c>
      <c r="B57" s="50" t="s">
        <v>88</v>
      </c>
      <c r="C57" s="32">
        <v>1827000</v>
      </c>
      <c r="D57" s="32"/>
      <c r="E57" s="31">
        <v>1820000</v>
      </c>
      <c r="F57" s="12" t="s">
        <v>184</v>
      </c>
      <c r="G57" s="51"/>
      <c r="H57" s="51"/>
      <c r="I57" s="51">
        <v>1820000</v>
      </c>
      <c r="J57" s="51"/>
      <c r="K57" s="51"/>
      <c r="L57" s="51"/>
      <c r="M57" s="51"/>
      <c r="N57" s="51"/>
      <c r="O57" s="51"/>
      <c r="P57" s="51"/>
      <c r="Q57" s="31">
        <v>1820000</v>
      </c>
      <c r="R57" s="25">
        <f t="shared" si="1"/>
        <v>99.616858237547888</v>
      </c>
      <c r="S57" s="26">
        <f t="shared" si="2"/>
        <v>7000</v>
      </c>
      <c r="T57" s="52">
        <f t="shared" si="3"/>
        <v>7000</v>
      </c>
      <c r="U57" s="13" t="s">
        <v>89</v>
      </c>
      <c r="V57" s="70" t="s">
        <v>166</v>
      </c>
      <c r="W57" s="6" t="s">
        <v>20</v>
      </c>
    </row>
    <row r="58" spans="1:23" s="6" customFormat="1" ht="96" customHeight="1" x14ac:dyDescent="0.2">
      <c r="A58" s="13">
        <v>40</v>
      </c>
      <c r="B58" s="50" t="s">
        <v>91</v>
      </c>
      <c r="C58" s="32">
        <v>1674000</v>
      </c>
      <c r="D58" s="32"/>
      <c r="E58" s="31">
        <v>1669000</v>
      </c>
      <c r="F58" s="12" t="s">
        <v>185</v>
      </c>
      <c r="G58" s="51"/>
      <c r="H58" s="51"/>
      <c r="I58" s="51"/>
      <c r="J58" s="51">
        <f>E58</f>
        <v>1669000</v>
      </c>
      <c r="K58" s="51"/>
      <c r="L58" s="51"/>
      <c r="M58" s="51"/>
      <c r="N58" s="51"/>
      <c r="O58" s="51"/>
      <c r="P58" s="51"/>
      <c r="Q58" s="31">
        <v>1669000</v>
      </c>
      <c r="R58" s="25">
        <f t="shared" si="1"/>
        <v>99.701314217443255</v>
      </c>
      <c r="S58" s="26">
        <f t="shared" si="2"/>
        <v>5000</v>
      </c>
      <c r="T58" s="52">
        <f t="shared" si="3"/>
        <v>5000</v>
      </c>
      <c r="U58" s="13" t="s">
        <v>89</v>
      </c>
      <c r="V58" s="70" t="s">
        <v>166</v>
      </c>
      <c r="W58" s="6" t="s">
        <v>20</v>
      </c>
    </row>
    <row r="59" spans="1:23" s="6" customFormat="1" ht="72" customHeight="1" x14ac:dyDescent="0.2">
      <c r="A59" s="13">
        <v>41</v>
      </c>
      <c r="B59" s="50" t="s">
        <v>92</v>
      </c>
      <c r="C59" s="32">
        <v>14223000</v>
      </c>
      <c r="D59" s="32"/>
      <c r="E59" s="31">
        <v>10320000</v>
      </c>
      <c r="F59" s="12" t="s">
        <v>186</v>
      </c>
      <c r="G59" s="51"/>
      <c r="H59" s="51"/>
      <c r="I59" s="51"/>
      <c r="J59" s="51">
        <f>E59</f>
        <v>10320000</v>
      </c>
      <c r="K59" s="51"/>
      <c r="L59" s="51"/>
      <c r="M59" s="51"/>
      <c r="N59" s="51"/>
      <c r="O59" s="51"/>
      <c r="P59" s="51"/>
      <c r="Q59" s="12"/>
      <c r="R59" s="25">
        <f t="shared" si="1"/>
        <v>0</v>
      </c>
      <c r="S59" s="26">
        <f t="shared" si="2"/>
        <v>14223000</v>
      </c>
      <c r="T59" s="52">
        <f t="shared" si="3"/>
        <v>3903000</v>
      </c>
      <c r="U59" s="13" t="s">
        <v>89</v>
      </c>
      <c r="V59" s="32" t="s">
        <v>169</v>
      </c>
      <c r="W59" s="6" t="s">
        <v>20</v>
      </c>
    </row>
    <row r="60" spans="1:23" s="6" customFormat="1" ht="72" customHeight="1" x14ac:dyDescent="0.2">
      <c r="A60" s="13">
        <v>42</v>
      </c>
      <c r="B60" s="50" t="s">
        <v>93</v>
      </c>
      <c r="C60" s="32">
        <v>2681000</v>
      </c>
      <c r="D60" s="32"/>
      <c r="E60" s="31">
        <v>2476000</v>
      </c>
      <c r="F60" s="12" t="s">
        <v>187</v>
      </c>
      <c r="G60" s="51"/>
      <c r="H60" s="51"/>
      <c r="I60" s="51">
        <f>E60</f>
        <v>2476000</v>
      </c>
      <c r="J60" s="51"/>
      <c r="K60" s="51"/>
      <c r="L60" s="51"/>
      <c r="M60" s="51"/>
      <c r="N60" s="51"/>
      <c r="O60" s="51"/>
      <c r="P60" s="51"/>
      <c r="Q60" s="31">
        <v>2476000</v>
      </c>
      <c r="R60" s="25">
        <f t="shared" si="1"/>
        <v>92.353599403207753</v>
      </c>
      <c r="S60" s="26">
        <f t="shared" si="2"/>
        <v>205000</v>
      </c>
      <c r="T60" s="52">
        <f t="shared" si="3"/>
        <v>205000</v>
      </c>
      <c r="U60" s="13" t="s">
        <v>89</v>
      </c>
      <c r="V60" s="70" t="s">
        <v>166</v>
      </c>
      <c r="W60" s="6" t="s">
        <v>20</v>
      </c>
    </row>
    <row r="61" spans="1:23" s="6" customFormat="1" ht="72" customHeight="1" x14ac:dyDescent="0.2">
      <c r="A61" s="13">
        <v>43</v>
      </c>
      <c r="B61" s="50" t="s">
        <v>94</v>
      </c>
      <c r="C61" s="32">
        <v>1635000</v>
      </c>
      <c r="D61" s="32"/>
      <c r="E61" s="31">
        <v>1330000</v>
      </c>
      <c r="F61" s="12" t="s">
        <v>188</v>
      </c>
      <c r="G61" s="51"/>
      <c r="H61" s="51"/>
      <c r="I61" s="51">
        <f>E61</f>
        <v>1330000</v>
      </c>
      <c r="J61" s="51"/>
      <c r="K61" s="51"/>
      <c r="L61" s="51"/>
      <c r="M61" s="51"/>
      <c r="N61" s="51"/>
      <c r="O61" s="51"/>
      <c r="P61" s="51"/>
      <c r="Q61" s="31">
        <v>1330000</v>
      </c>
      <c r="R61" s="25">
        <f t="shared" si="1"/>
        <v>81.345565749235476</v>
      </c>
      <c r="S61" s="26">
        <f t="shared" si="2"/>
        <v>305000</v>
      </c>
      <c r="T61" s="52">
        <f t="shared" si="3"/>
        <v>305000</v>
      </c>
      <c r="U61" s="13" t="s">
        <v>89</v>
      </c>
      <c r="V61" s="70" t="s">
        <v>166</v>
      </c>
      <c r="W61" s="6" t="s">
        <v>20</v>
      </c>
    </row>
    <row r="62" spans="1:23" s="6" customFormat="1" ht="120.75" customHeight="1" x14ac:dyDescent="0.2">
      <c r="A62" s="13">
        <v>44</v>
      </c>
      <c r="B62" s="50" t="s">
        <v>95</v>
      </c>
      <c r="C62" s="32">
        <v>1310000</v>
      </c>
      <c r="D62" s="32"/>
      <c r="E62" s="31">
        <v>1310000</v>
      </c>
      <c r="F62" s="12" t="s">
        <v>189</v>
      </c>
      <c r="G62" s="51"/>
      <c r="H62" s="51"/>
      <c r="I62" s="51">
        <f>E62</f>
        <v>1310000</v>
      </c>
      <c r="J62" s="51"/>
      <c r="K62" s="51"/>
      <c r="L62" s="51"/>
      <c r="M62" s="51"/>
      <c r="N62" s="51"/>
      <c r="O62" s="51"/>
      <c r="P62" s="51"/>
      <c r="Q62" s="12"/>
      <c r="R62" s="25">
        <f t="shared" si="1"/>
        <v>0</v>
      </c>
      <c r="S62" s="26">
        <f t="shared" si="2"/>
        <v>1310000</v>
      </c>
      <c r="T62" s="52">
        <f t="shared" si="3"/>
        <v>0</v>
      </c>
      <c r="U62" s="13" t="s">
        <v>89</v>
      </c>
      <c r="V62" s="32" t="s">
        <v>142</v>
      </c>
      <c r="W62" s="6" t="s">
        <v>20</v>
      </c>
    </row>
    <row r="63" spans="1:23" s="6" customFormat="1" ht="96" x14ac:dyDescent="0.2">
      <c r="A63" s="9">
        <v>45</v>
      </c>
      <c r="B63" s="24" t="s">
        <v>96</v>
      </c>
      <c r="C63" s="11">
        <v>4549000</v>
      </c>
      <c r="D63" s="11"/>
      <c r="E63" s="31">
        <v>4540000</v>
      </c>
      <c r="F63" s="12" t="s">
        <v>190</v>
      </c>
      <c r="G63" s="2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25">
        <f t="shared" si="1"/>
        <v>0</v>
      </c>
      <c r="S63" s="26">
        <f t="shared" si="2"/>
        <v>4549000</v>
      </c>
      <c r="T63" s="56">
        <f t="shared" si="3"/>
        <v>9000</v>
      </c>
      <c r="U63" s="13" t="s">
        <v>29</v>
      </c>
      <c r="V63" s="32" t="s">
        <v>142</v>
      </c>
      <c r="W63" s="6" t="s">
        <v>20</v>
      </c>
    </row>
    <row r="64" spans="1:23" s="6" customFormat="1" ht="96" x14ac:dyDescent="0.2">
      <c r="A64" s="13">
        <v>46</v>
      </c>
      <c r="B64" s="50" t="s">
        <v>97</v>
      </c>
      <c r="C64" s="32">
        <v>2160000</v>
      </c>
      <c r="D64" s="32"/>
      <c r="E64" s="31">
        <v>1510000</v>
      </c>
      <c r="F64" s="12" t="s">
        <v>191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31">
        <v>1510000</v>
      </c>
      <c r="R64" s="25">
        <f t="shared" si="1"/>
        <v>69.907407407407405</v>
      </c>
      <c r="S64" s="26">
        <f t="shared" si="2"/>
        <v>650000</v>
      </c>
      <c r="T64" s="56">
        <f t="shared" si="3"/>
        <v>650000</v>
      </c>
      <c r="U64" s="13" t="s">
        <v>29</v>
      </c>
      <c r="V64" s="77" t="s">
        <v>166</v>
      </c>
      <c r="W64" s="6" t="s">
        <v>20</v>
      </c>
    </row>
    <row r="65" spans="1:23" s="6" customFormat="1" ht="96" x14ac:dyDescent="0.2">
      <c r="A65" s="13">
        <v>47</v>
      </c>
      <c r="B65" s="50" t="s">
        <v>98</v>
      </c>
      <c r="C65" s="32">
        <v>2167000</v>
      </c>
      <c r="D65" s="32"/>
      <c r="E65" s="51">
        <v>1460000</v>
      </c>
      <c r="F65" s="12" t="s">
        <v>192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25">
        <f t="shared" si="1"/>
        <v>0</v>
      </c>
      <c r="S65" s="26">
        <f t="shared" si="2"/>
        <v>2167000</v>
      </c>
      <c r="T65" s="54">
        <f t="shared" si="3"/>
        <v>707000</v>
      </c>
      <c r="U65" s="13" t="s">
        <v>29</v>
      </c>
      <c r="V65" s="32" t="s">
        <v>142</v>
      </c>
      <c r="W65" s="6" t="s">
        <v>20</v>
      </c>
    </row>
    <row r="66" spans="1:23" s="6" customFormat="1" ht="96" x14ac:dyDescent="0.2">
      <c r="A66" s="13">
        <v>48</v>
      </c>
      <c r="B66" s="50" t="s">
        <v>99</v>
      </c>
      <c r="C66" s="32">
        <v>1442000</v>
      </c>
      <c r="D66" s="32"/>
      <c r="E66" s="31">
        <v>1355000</v>
      </c>
      <c r="F66" s="12" t="s">
        <v>193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31">
        <v>1355000</v>
      </c>
      <c r="R66" s="25">
        <f t="shared" si="1"/>
        <v>93.966712898751737</v>
      </c>
      <c r="S66" s="26">
        <f t="shared" si="2"/>
        <v>87000</v>
      </c>
      <c r="T66" s="55">
        <v>87000</v>
      </c>
      <c r="U66" s="13" t="s">
        <v>29</v>
      </c>
      <c r="V66" s="70" t="s">
        <v>166</v>
      </c>
      <c r="W66" s="6" t="s">
        <v>20</v>
      </c>
    </row>
    <row r="67" spans="1:23" s="6" customFormat="1" ht="72" x14ac:dyDescent="0.2">
      <c r="A67" s="13">
        <v>49</v>
      </c>
      <c r="B67" s="50" t="s">
        <v>100</v>
      </c>
      <c r="C67" s="32">
        <v>7012000</v>
      </c>
      <c r="D67" s="32"/>
      <c r="E67" s="31">
        <v>5120000</v>
      </c>
      <c r="F67" s="12" t="s">
        <v>233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25">
        <f t="shared" si="1"/>
        <v>0</v>
      </c>
      <c r="S67" s="26">
        <f t="shared" si="2"/>
        <v>7012000</v>
      </c>
      <c r="T67" s="52">
        <f>C67-E67</f>
        <v>1892000</v>
      </c>
      <c r="U67" s="13" t="s">
        <v>29</v>
      </c>
      <c r="V67" s="32" t="s">
        <v>142</v>
      </c>
      <c r="W67" s="6" t="s">
        <v>20</v>
      </c>
    </row>
    <row r="68" spans="1:23" s="6" customFormat="1" ht="72" x14ac:dyDescent="0.2">
      <c r="A68" s="13">
        <v>50</v>
      </c>
      <c r="B68" s="50" t="s">
        <v>101</v>
      </c>
      <c r="C68" s="32">
        <v>1612000</v>
      </c>
      <c r="D68" s="32"/>
      <c r="E68" s="31">
        <v>1580000</v>
      </c>
      <c r="F68" s="12" t="s">
        <v>194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31">
        <v>1580000</v>
      </c>
      <c r="R68" s="25">
        <f t="shared" si="1"/>
        <v>98.014888337468989</v>
      </c>
      <c r="S68" s="26">
        <f t="shared" si="2"/>
        <v>32000</v>
      </c>
      <c r="T68" s="52">
        <f>C68-E68</f>
        <v>32000</v>
      </c>
      <c r="U68" s="13" t="s">
        <v>29</v>
      </c>
      <c r="V68" s="32" t="s">
        <v>166</v>
      </c>
      <c r="W68" s="6" t="s">
        <v>20</v>
      </c>
    </row>
    <row r="69" spans="1:23" s="6" customFormat="1" ht="72" customHeight="1" x14ac:dyDescent="0.2">
      <c r="A69" s="13">
        <v>51</v>
      </c>
      <c r="B69" s="50" t="s">
        <v>102</v>
      </c>
      <c r="C69" s="32">
        <v>13000000</v>
      </c>
      <c r="D69" s="32"/>
      <c r="E69" s="31">
        <v>8839000</v>
      </c>
      <c r="F69" s="12" t="s">
        <v>195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31">
        <v>1767800</v>
      </c>
      <c r="R69" s="25">
        <f t="shared" si="1"/>
        <v>13.598461538461539</v>
      </c>
      <c r="S69" s="26">
        <f t="shared" si="2"/>
        <v>11232200</v>
      </c>
      <c r="T69" s="52">
        <f>C69-E69</f>
        <v>4161000</v>
      </c>
      <c r="U69" s="13" t="s">
        <v>103</v>
      </c>
      <c r="V69" s="32" t="s">
        <v>142</v>
      </c>
      <c r="W69" s="6" t="s">
        <v>20</v>
      </c>
    </row>
    <row r="70" spans="1:23" s="6" customFormat="1" ht="96" customHeight="1" x14ac:dyDescent="0.2">
      <c r="A70" s="13">
        <v>52</v>
      </c>
      <c r="B70" s="50" t="s">
        <v>104</v>
      </c>
      <c r="C70" s="32">
        <v>7148000</v>
      </c>
      <c r="D70" s="32"/>
      <c r="E70" s="31">
        <v>4939000</v>
      </c>
      <c r="F70" s="12" t="s">
        <v>196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31">
        <v>2469500</v>
      </c>
      <c r="R70" s="25">
        <f t="shared" si="1"/>
        <v>34.548125349748183</v>
      </c>
      <c r="S70" s="26">
        <f t="shared" si="2"/>
        <v>4678500</v>
      </c>
      <c r="T70" s="52">
        <f>C70-E70</f>
        <v>2209000</v>
      </c>
      <c r="U70" s="13" t="s">
        <v>103</v>
      </c>
      <c r="V70" s="32" t="s">
        <v>142</v>
      </c>
      <c r="W70" s="6" t="s">
        <v>20</v>
      </c>
    </row>
    <row r="71" spans="1:23" s="6" customFormat="1" ht="96" customHeight="1" x14ac:dyDescent="0.2">
      <c r="A71" s="13">
        <v>53</v>
      </c>
      <c r="B71" s="50" t="s">
        <v>105</v>
      </c>
      <c r="C71" s="32">
        <v>7210000</v>
      </c>
      <c r="D71" s="32"/>
      <c r="E71" s="31">
        <v>5490000</v>
      </c>
      <c r="F71" s="12" t="s">
        <v>197</v>
      </c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12"/>
      <c r="R71" s="25">
        <f t="shared" si="1"/>
        <v>0</v>
      </c>
      <c r="S71" s="26">
        <f t="shared" si="2"/>
        <v>7210000</v>
      </c>
      <c r="T71" s="52">
        <f>C71-E71</f>
        <v>1720000</v>
      </c>
      <c r="U71" s="13" t="s">
        <v>24</v>
      </c>
      <c r="V71" s="32" t="s">
        <v>142</v>
      </c>
      <c r="W71" s="6" t="s">
        <v>20</v>
      </c>
    </row>
    <row r="72" spans="1:23" s="6" customFormat="1" ht="48" x14ac:dyDescent="0.2">
      <c r="A72" s="9">
        <v>54</v>
      </c>
      <c r="B72" s="24" t="s">
        <v>106</v>
      </c>
      <c r="C72" s="11">
        <v>1530000</v>
      </c>
      <c r="D72" s="11"/>
      <c r="E72" s="12"/>
      <c r="F72" s="12"/>
      <c r="G72" s="28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25">
        <f t="shared" si="1"/>
        <v>0</v>
      </c>
      <c r="S72" s="26">
        <f t="shared" si="2"/>
        <v>1530000</v>
      </c>
      <c r="T72" s="46"/>
      <c r="U72" s="13" t="s">
        <v>29</v>
      </c>
      <c r="V72" s="32" t="s">
        <v>246</v>
      </c>
      <c r="W72" s="6" t="s">
        <v>20</v>
      </c>
    </row>
    <row r="73" spans="1:23" s="6" customFormat="1" ht="72" x14ac:dyDescent="0.2">
      <c r="A73" s="9">
        <v>55</v>
      </c>
      <c r="B73" s="24" t="s">
        <v>107</v>
      </c>
      <c r="C73" s="11">
        <v>5556000</v>
      </c>
      <c r="D73" s="11"/>
      <c r="E73" s="57">
        <v>3650000</v>
      </c>
      <c r="F73" s="12" t="s">
        <v>198</v>
      </c>
      <c r="G73" s="28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25">
        <f t="shared" si="1"/>
        <v>0</v>
      </c>
      <c r="S73" s="26">
        <f t="shared" si="2"/>
        <v>5556000</v>
      </c>
      <c r="T73" s="60">
        <f t="shared" ref="T73:T80" si="4">C73-E73</f>
        <v>1906000</v>
      </c>
      <c r="U73" s="13" t="s">
        <v>29</v>
      </c>
      <c r="V73" s="32" t="s">
        <v>142</v>
      </c>
      <c r="W73" s="6" t="s">
        <v>20</v>
      </c>
    </row>
    <row r="74" spans="1:23" s="6" customFormat="1" ht="96" x14ac:dyDescent="0.2">
      <c r="A74" s="13">
        <v>56</v>
      </c>
      <c r="B74" s="50" t="s">
        <v>108</v>
      </c>
      <c r="C74" s="32">
        <v>1859000</v>
      </c>
      <c r="D74" s="32"/>
      <c r="E74" s="31">
        <v>1750000</v>
      </c>
      <c r="F74" s="12" t="s">
        <v>199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31">
        <v>1750000</v>
      </c>
      <c r="R74" s="25">
        <f t="shared" si="1"/>
        <v>94.136632598171062</v>
      </c>
      <c r="S74" s="26">
        <f t="shared" si="2"/>
        <v>109000</v>
      </c>
      <c r="T74" s="56">
        <f t="shared" si="4"/>
        <v>109000</v>
      </c>
      <c r="U74" s="13" t="s">
        <v>29</v>
      </c>
      <c r="V74" s="70" t="s">
        <v>166</v>
      </c>
      <c r="W74" s="6" t="s">
        <v>20</v>
      </c>
    </row>
    <row r="75" spans="1:23" s="6" customFormat="1" ht="72" customHeight="1" x14ac:dyDescent="0.2">
      <c r="A75" s="13">
        <v>57</v>
      </c>
      <c r="B75" s="50" t="s">
        <v>109</v>
      </c>
      <c r="C75" s="32">
        <v>5121000</v>
      </c>
      <c r="D75" s="32"/>
      <c r="E75" s="31">
        <v>4080000</v>
      </c>
      <c r="F75" s="12" t="s">
        <v>200</v>
      </c>
      <c r="G75" s="12"/>
      <c r="H75" s="31">
        <v>1224000</v>
      </c>
      <c r="I75" s="12"/>
      <c r="J75" s="31">
        <v>1224000</v>
      </c>
      <c r="K75" s="31">
        <v>1632000</v>
      </c>
      <c r="L75" s="12"/>
      <c r="M75" s="12"/>
      <c r="N75" s="12"/>
      <c r="O75" s="12"/>
      <c r="P75" s="12"/>
      <c r="Q75" s="12"/>
      <c r="R75" s="25">
        <f t="shared" si="1"/>
        <v>0</v>
      </c>
      <c r="S75" s="26">
        <f t="shared" si="2"/>
        <v>5121000</v>
      </c>
      <c r="T75" s="52">
        <f t="shared" si="4"/>
        <v>1041000</v>
      </c>
      <c r="U75" s="13" t="s">
        <v>31</v>
      </c>
      <c r="V75" s="32" t="s">
        <v>142</v>
      </c>
      <c r="W75" s="6" t="s">
        <v>20</v>
      </c>
    </row>
    <row r="76" spans="1:23" s="6" customFormat="1" ht="72" customHeight="1" x14ac:dyDescent="0.2">
      <c r="A76" s="9">
        <v>58</v>
      </c>
      <c r="B76" s="24" t="s">
        <v>110</v>
      </c>
      <c r="C76" s="11">
        <v>7077000</v>
      </c>
      <c r="D76" s="11"/>
      <c r="E76" s="31">
        <v>6596000</v>
      </c>
      <c r="F76" s="12" t="s">
        <v>201</v>
      </c>
      <c r="G76" s="28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25">
        <f t="shared" si="1"/>
        <v>0</v>
      </c>
      <c r="S76" s="26">
        <f t="shared" si="2"/>
        <v>7077000</v>
      </c>
      <c r="T76" s="52">
        <f t="shared" si="4"/>
        <v>481000</v>
      </c>
      <c r="U76" s="13" t="s">
        <v>46</v>
      </c>
      <c r="V76" s="32" t="s">
        <v>142</v>
      </c>
      <c r="W76" s="6" t="s">
        <v>20</v>
      </c>
    </row>
    <row r="77" spans="1:23" s="6" customFormat="1" ht="74.25" customHeight="1" x14ac:dyDescent="0.2">
      <c r="A77" s="9">
        <v>59</v>
      </c>
      <c r="B77" s="24" t="s">
        <v>111</v>
      </c>
      <c r="C77" s="11">
        <v>6758000</v>
      </c>
      <c r="D77" s="11"/>
      <c r="E77" s="31">
        <v>4980000</v>
      </c>
      <c r="F77" s="12" t="s">
        <v>202</v>
      </c>
      <c r="G77" s="28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25">
        <f t="shared" si="1"/>
        <v>0</v>
      </c>
      <c r="S77" s="26">
        <f t="shared" si="2"/>
        <v>6758000</v>
      </c>
      <c r="T77" s="52">
        <f t="shared" si="4"/>
        <v>1778000</v>
      </c>
      <c r="U77" s="13" t="s">
        <v>65</v>
      </c>
      <c r="V77" s="32" t="s">
        <v>142</v>
      </c>
      <c r="W77" s="6" t="s">
        <v>20</v>
      </c>
    </row>
    <row r="78" spans="1:23" s="6" customFormat="1" ht="72" customHeight="1" x14ac:dyDescent="0.2">
      <c r="A78" s="13">
        <v>60</v>
      </c>
      <c r="B78" s="50" t="s">
        <v>112</v>
      </c>
      <c r="C78" s="32">
        <v>8608000</v>
      </c>
      <c r="D78" s="32"/>
      <c r="E78" s="31">
        <v>5890000</v>
      </c>
      <c r="F78" s="12" t="s">
        <v>182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12"/>
      <c r="R78" s="25">
        <f t="shared" si="1"/>
        <v>0</v>
      </c>
      <c r="S78" s="26">
        <f t="shared" si="2"/>
        <v>8608000</v>
      </c>
      <c r="T78" s="52">
        <f t="shared" si="4"/>
        <v>2718000</v>
      </c>
      <c r="U78" s="13" t="s">
        <v>24</v>
      </c>
      <c r="V78" s="32" t="s">
        <v>142</v>
      </c>
      <c r="W78" s="6" t="s">
        <v>20</v>
      </c>
    </row>
    <row r="79" spans="1:23" s="6" customFormat="1" ht="74.25" customHeight="1" x14ac:dyDescent="0.2">
      <c r="A79" s="13">
        <v>61</v>
      </c>
      <c r="B79" s="50" t="s">
        <v>113</v>
      </c>
      <c r="C79" s="32">
        <v>3466000</v>
      </c>
      <c r="D79" s="32"/>
      <c r="E79" s="31">
        <v>2550000</v>
      </c>
      <c r="F79" s="12" t="s">
        <v>203</v>
      </c>
      <c r="G79" s="12"/>
      <c r="H79" s="12"/>
      <c r="I79" s="39">
        <f>E79</f>
        <v>2550000</v>
      </c>
      <c r="J79" s="12"/>
      <c r="K79" s="12"/>
      <c r="L79" s="12"/>
      <c r="M79" s="12"/>
      <c r="N79" s="12"/>
      <c r="O79" s="12"/>
      <c r="P79" s="12"/>
      <c r="Q79" s="12"/>
      <c r="R79" s="25">
        <f t="shared" si="1"/>
        <v>0</v>
      </c>
      <c r="S79" s="26">
        <f t="shared" si="2"/>
        <v>3466000</v>
      </c>
      <c r="T79" s="52">
        <f t="shared" si="4"/>
        <v>916000</v>
      </c>
      <c r="U79" s="13" t="s">
        <v>31</v>
      </c>
      <c r="V79" s="32" t="s">
        <v>142</v>
      </c>
      <c r="W79" s="6" t="s">
        <v>20</v>
      </c>
    </row>
    <row r="80" spans="1:23" s="6" customFormat="1" ht="72" customHeight="1" x14ac:dyDescent="0.2">
      <c r="A80" s="13">
        <v>62</v>
      </c>
      <c r="B80" s="50" t="s">
        <v>114</v>
      </c>
      <c r="C80" s="32">
        <v>7419000</v>
      </c>
      <c r="D80" s="32"/>
      <c r="E80" s="31">
        <v>7419000</v>
      </c>
      <c r="F80" s="12" t="s">
        <v>189</v>
      </c>
      <c r="G80" s="51"/>
      <c r="H80" s="51"/>
      <c r="I80" s="31">
        <f>E80</f>
        <v>7419000</v>
      </c>
      <c r="J80" s="51"/>
      <c r="K80" s="51"/>
      <c r="L80" s="51"/>
      <c r="M80" s="51"/>
      <c r="N80" s="51"/>
      <c r="O80" s="51"/>
      <c r="P80" s="51"/>
      <c r="Q80" s="31">
        <v>7419000</v>
      </c>
      <c r="R80" s="25">
        <f t="shared" si="1"/>
        <v>100</v>
      </c>
      <c r="S80" s="26">
        <f t="shared" si="2"/>
        <v>0</v>
      </c>
      <c r="T80" s="52">
        <f t="shared" si="4"/>
        <v>0</v>
      </c>
      <c r="U80" s="13" t="s">
        <v>89</v>
      </c>
      <c r="V80" s="32" t="s">
        <v>142</v>
      </c>
      <c r="W80" s="6" t="s">
        <v>20</v>
      </c>
    </row>
    <row r="81" spans="1:23" s="6" customFormat="1" ht="50.25" customHeight="1" x14ac:dyDescent="0.2">
      <c r="A81" s="13">
        <v>63</v>
      </c>
      <c r="B81" s="50" t="s">
        <v>115</v>
      </c>
      <c r="C81" s="32">
        <v>2110000</v>
      </c>
      <c r="D81" s="3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25">
        <f t="shared" si="1"/>
        <v>0</v>
      </c>
      <c r="S81" s="26">
        <f t="shared" si="2"/>
        <v>2110000</v>
      </c>
      <c r="T81" s="46"/>
      <c r="U81" s="13" t="s">
        <v>29</v>
      </c>
      <c r="V81" s="32" t="s">
        <v>246</v>
      </c>
      <c r="W81" s="6" t="s">
        <v>20</v>
      </c>
    </row>
    <row r="82" spans="1:23" s="6" customFormat="1" ht="72" x14ac:dyDescent="0.2">
      <c r="A82" s="13">
        <v>64</v>
      </c>
      <c r="B82" s="50" t="s">
        <v>116</v>
      </c>
      <c r="C82" s="32">
        <v>7290000</v>
      </c>
      <c r="D82" s="3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25">
        <f t="shared" si="1"/>
        <v>0</v>
      </c>
      <c r="S82" s="26">
        <f t="shared" si="2"/>
        <v>7290000</v>
      </c>
      <c r="T82" s="46"/>
      <c r="U82" s="13" t="s">
        <v>29</v>
      </c>
      <c r="V82" s="32" t="s">
        <v>33</v>
      </c>
      <c r="W82" s="6" t="s">
        <v>20</v>
      </c>
    </row>
    <row r="83" spans="1:23" s="6" customFormat="1" ht="72" x14ac:dyDescent="0.2">
      <c r="A83" s="13">
        <v>65</v>
      </c>
      <c r="B83" s="50" t="s">
        <v>117</v>
      </c>
      <c r="C83" s="32">
        <v>6400000</v>
      </c>
      <c r="D83" s="3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25">
        <f t="shared" si="1"/>
        <v>0</v>
      </c>
      <c r="S83" s="26">
        <f t="shared" si="2"/>
        <v>6400000</v>
      </c>
      <c r="T83" s="46"/>
      <c r="U83" s="13" t="s">
        <v>29</v>
      </c>
      <c r="V83" s="32" t="s">
        <v>33</v>
      </c>
      <c r="W83" s="6" t="s">
        <v>20</v>
      </c>
    </row>
    <row r="84" spans="1:23" s="6" customFormat="1" ht="48" x14ac:dyDescent="0.2">
      <c r="A84" s="13">
        <v>66</v>
      </c>
      <c r="B84" s="50" t="s">
        <v>118</v>
      </c>
      <c r="C84" s="32">
        <v>1899000</v>
      </c>
      <c r="D84" s="32"/>
      <c r="E84" s="31">
        <v>1400000</v>
      </c>
      <c r="F84" s="12" t="s">
        <v>204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25">
        <f t="shared" si="1"/>
        <v>0</v>
      </c>
      <c r="S84" s="26">
        <f t="shared" si="2"/>
        <v>1899000</v>
      </c>
      <c r="T84" s="61"/>
      <c r="U84" s="13" t="s">
        <v>29</v>
      </c>
      <c r="V84" s="32" t="s">
        <v>142</v>
      </c>
      <c r="W84" s="6" t="s">
        <v>20</v>
      </c>
    </row>
    <row r="85" spans="1:23" s="6" customFormat="1" ht="96" x14ac:dyDescent="0.2">
      <c r="A85" s="13">
        <v>67</v>
      </c>
      <c r="B85" s="50" t="s">
        <v>119</v>
      </c>
      <c r="C85" s="32">
        <v>3563000</v>
      </c>
      <c r="D85" s="32"/>
      <c r="E85" s="31">
        <v>3554900</v>
      </c>
      <c r="F85" s="12" t="s">
        <v>205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31">
        <v>3554900</v>
      </c>
      <c r="R85" s="25">
        <f t="shared" si="1"/>
        <v>99.772663485826556</v>
      </c>
      <c r="S85" s="26">
        <f t="shared" si="2"/>
        <v>8100</v>
      </c>
      <c r="T85" s="56">
        <f>C85-E85</f>
        <v>8100</v>
      </c>
      <c r="U85" s="13" t="s">
        <v>29</v>
      </c>
      <c r="V85" s="70" t="s">
        <v>166</v>
      </c>
      <c r="W85" s="6" t="s">
        <v>20</v>
      </c>
    </row>
    <row r="86" spans="1:23" s="6" customFormat="1" ht="99.75" customHeight="1" x14ac:dyDescent="0.2">
      <c r="A86" s="9">
        <v>68</v>
      </c>
      <c r="B86" s="24" t="s">
        <v>120</v>
      </c>
      <c r="C86" s="11">
        <v>3513000</v>
      </c>
      <c r="D86" s="11"/>
      <c r="E86" s="31">
        <v>3442700</v>
      </c>
      <c r="F86" s="12" t="s">
        <v>234</v>
      </c>
      <c r="G86" s="28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25">
        <f t="shared" si="1"/>
        <v>0</v>
      </c>
      <c r="S86" s="26">
        <f t="shared" si="2"/>
        <v>3513000</v>
      </c>
      <c r="T86" s="52">
        <f>C86-E86</f>
        <v>70300</v>
      </c>
      <c r="U86" s="13" t="s">
        <v>61</v>
      </c>
      <c r="V86" s="32" t="s">
        <v>142</v>
      </c>
      <c r="W86" s="6" t="s">
        <v>20</v>
      </c>
    </row>
    <row r="87" spans="1:23" s="6" customFormat="1" ht="24" customHeight="1" x14ac:dyDescent="0.2">
      <c r="A87" s="14"/>
      <c r="B87" s="15" t="s">
        <v>121</v>
      </c>
      <c r="C87" s="16"/>
      <c r="D87" s="16"/>
      <c r="E87" s="16"/>
      <c r="F87" s="16"/>
      <c r="G87" s="21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47"/>
      <c r="U87" s="17"/>
      <c r="V87" s="18"/>
      <c r="W87" s="6" t="s">
        <v>15</v>
      </c>
    </row>
    <row r="88" spans="1:23" s="6" customFormat="1" ht="48" customHeight="1" x14ac:dyDescent="0.2">
      <c r="A88" s="19"/>
      <c r="B88" s="20" t="s">
        <v>122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48"/>
      <c r="U88" s="22"/>
      <c r="V88" s="23"/>
    </row>
    <row r="89" spans="1:23" s="6" customFormat="1" ht="48" customHeight="1" x14ac:dyDescent="0.2">
      <c r="A89" s="9">
        <v>69</v>
      </c>
      <c r="B89" s="24" t="s">
        <v>123</v>
      </c>
      <c r="C89" s="11">
        <v>68400</v>
      </c>
      <c r="D89" s="11"/>
      <c r="E89" s="12"/>
      <c r="F89" s="12"/>
      <c r="G89" s="28"/>
      <c r="H89" s="12"/>
      <c r="I89" s="12"/>
      <c r="J89" s="12"/>
      <c r="K89" s="12"/>
      <c r="L89" s="12"/>
      <c r="M89" s="12"/>
      <c r="N89" s="12"/>
      <c r="O89" s="12"/>
      <c r="P89" s="12"/>
      <c r="Q89" s="31">
        <v>68340</v>
      </c>
      <c r="R89" s="25">
        <f t="shared" ref="R89:R94" si="5">Q89*100/C89</f>
        <v>99.912280701754383</v>
      </c>
      <c r="S89" s="26">
        <f t="shared" ref="S89:S94" si="6">C89-Q89</f>
        <v>60</v>
      </c>
      <c r="T89" s="56">
        <f>S89</f>
        <v>60</v>
      </c>
      <c r="U89" s="13" t="s">
        <v>124</v>
      </c>
      <c r="V89" s="70" t="s">
        <v>166</v>
      </c>
      <c r="W89" s="6" t="s">
        <v>20</v>
      </c>
    </row>
    <row r="90" spans="1:23" s="6" customFormat="1" ht="48" customHeight="1" x14ac:dyDescent="0.2">
      <c r="A90" s="9">
        <v>70</v>
      </c>
      <c r="B90" s="24" t="s">
        <v>125</v>
      </c>
      <c r="C90" s="11">
        <v>84200</v>
      </c>
      <c r="D90" s="11"/>
      <c r="E90" s="12"/>
      <c r="F90" s="12"/>
      <c r="G90" s="28"/>
      <c r="H90" s="12"/>
      <c r="I90" s="12"/>
      <c r="J90" s="12"/>
      <c r="K90" s="12"/>
      <c r="L90" s="12"/>
      <c r="M90" s="12"/>
      <c r="N90" s="12"/>
      <c r="O90" s="12"/>
      <c r="P90" s="12"/>
      <c r="Q90" s="31">
        <v>84200</v>
      </c>
      <c r="R90" s="25">
        <f t="shared" si="5"/>
        <v>100</v>
      </c>
      <c r="S90" s="26">
        <f t="shared" si="6"/>
        <v>0</v>
      </c>
      <c r="T90" s="46"/>
      <c r="U90" s="13" t="s">
        <v>126</v>
      </c>
      <c r="V90" s="11" t="s">
        <v>19</v>
      </c>
      <c r="W90" s="6" t="s">
        <v>20</v>
      </c>
    </row>
    <row r="91" spans="1:23" s="6" customFormat="1" ht="48" customHeight="1" x14ac:dyDescent="0.2">
      <c r="A91" s="9">
        <v>71</v>
      </c>
      <c r="B91" s="24" t="s">
        <v>127</v>
      </c>
      <c r="C91" s="11">
        <v>1742100</v>
      </c>
      <c r="D91" s="11"/>
      <c r="E91" s="12"/>
      <c r="F91" s="12"/>
      <c r="G91" s="28"/>
      <c r="H91" s="12"/>
      <c r="I91" s="12"/>
      <c r="J91" s="12"/>
      <c r="K91" s="12"/>
      <c r="L91" s="12"/>
      <c r="M91" s="12"/>
      <c r="N91" s="12"/>
      <c r="O91" s="12"/>
      <c r="P91" s="12"/>
      <c r="Q91" s="31">
        <v>172100</v>
      </c>
      <c r="R91" s="25">
        <f t="shared" si="5"/>
        <v>9.8788818093106023</v>
      </c>
      <c r="S91" s="26">
        <f t="shared" si="6"/>
        <v>1570000</v>
      </c>
      <c r="T91" s="46"/>
      <c r="U91" s="13" t="s">
        <v>126</v>
      </c>
      <c r="V91" s="11" t="s">
        <v>19</v>
      </c>
      <c r="W91" s="6" t="s">
        <v>20</v>
      </c>
    </row>
    <row r="92" spans="1:23" s="6" customFormat="1" ht="48" customHeight="1" x14ac:dyDescent="0.2">
      <c r="A92" s="9">
        <v>72</v>
      </c>
      <c r="B92" s="24" t="s">
        <v>128</v>
      </c>
      <c r="C92" s="11">
        <v>118000</v>
      </c>
      <c r="D92" s="11"/>
      <c r="E92" s="12"/>
      <c r="F92" s="12"/>
      <c r="G92" s="28"/>
      <c r="H92" s="12"/>
      <c r="I92" s="12"/>
      <c r="J92" s="12"/>
      <c r="K92" s="12"/>
      <c r="L92" s="12"/>
      <c r="M92" s="12"/>
      <c r="N92" s="12"/>
      <c r="O92" s="12"/>
      <c r="P92" s="12"/>
      <c r="Q92" s="39">
        <v>117917</v>
      </c>
      <c r="R92" s="25">
        <f t="shared" si="5"/>
        <v>99.929661016949154</v>
      </c>
      <c r="S92" s="26">
        <f t="shared" si="6"/>
        <v>83</v>
      </c>
      <c r="T92" s="46"/>
      <c r="U92" s="13" t="s">
        <v>126</v>
      </c>
      <c r="V92" s="11" t="s">
        <v>19</v>
      </c>
      <c r="W92" s="6" t="s">
        <v>20</v>
      </c>
    </row>
    <row r="93" spans="1:23" s="6" customFormat="1" ht="48" customHeight="1" x14ac:dyDescent="0.2">
      <c r="A93" s="9">
        <v>73</v>
      </c>
      <c r="B93" s="24" t="s">
        <v>129</v>
      </c>
      <c r="C93" s="11">
        <v>281500</v>
      </c>
      <c r="D93" s="11"/>
      <c r="E93" s="12"/>
      <c r="F93" s="12"/>
      <c r="G93" s="28"/>
      <c r="H93" s="12"/>
      <c r="I93" s="12"/>
      <c r="J93" s="12"/>
      <c r="K93" s="12"/>
      <c r="L93" s="12"/>
      <c r="M93" s="12"/>
      <c r="N93" s="12"/>
      <c r="O93" s="12"/>
      <c r="P93" s="12"/>
      <c r="Q93" s="39"/>
      <c r="R93" s="25">
        <f t="shared" si="5"/>
        <v>0</v>
      </c>
      <c r="S93" s="26">
        <f t="shared" si="6"/>
        <v>281500</v>
      </c>
      <c r="T93" s="46"/>
      <c r="U93" s="13" t="s">
        <v>126</v>
      </c>
      <c r="V93" s="11" t="s">
        <v>19</v>
      </c>
      <c r="W93" s="6" t="s">
        <v>20</v>
      </c>
    </row>
    <row r="94" spans="1:23" s="6" customFormat="1" ht="48" customHeight="1" x14ac:dyDescent="0.2">
      <c r="A94" s="9">
        <v>74</v>
      </c>
      <c r="B94" s="24" t="s">
        <v>130</v>
      </c>
      <c r="C94" s="11">
        <v>342200</v>
      </c>
      <c r="D94" s="11"/>
      <c r="E94" s="12"/>
      <c r="F94" s="12"/>
      <c r="G94" s="28"/>
      <c r="H94" s="12"/>
      <c r="I94" s="12"/>
      <c r="J94" s="12"/>
      <c r="K94" s="12"/>
      <c r="L94" s="12"/>
      <c r="M94" s="12"/>
      <c r="N94" s="12"/>
      <c r="O94" s="12"/>
      <c r="P94" s="12"/>
      <c r="Q94" s="31">
        <v>321000</v>
      </c>
      <c r="R94" s="25">
        <f t="shared" si="5"/>
        <v>93.804792518994745</v>
      </c>
      <c r="S94" s="26">
        <f t="shared" si="6"/>
        <v>21200</v>
      </c>
      <c r="T94" s="46"/>
      <c r="U94" s="13" t="s">
        <v>126</v>
      </c>
      <c r="V94" s="11" t="s">
        <v>19</v>
      </c>
      <c r="W94" s="6" t="s">
        <v>20</v>
      </c>
    </row>
    <row r="95" spans="1:23" s="6" customFormat="1" ht="24" customHeight="1" x14ac:dyDescent="0.2">
      <c r="A95" s="14"/>
      <c r="B95" s="15" t="s">
        <v>131</v>
      </c>
      <c r="C95" s="16"/>
      <c r="D95" s="16"/>
      <c r="E95" s="16"/>
      <c r="F95" s="16"/>
      <c r="G95" s="21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47"/>
      <c r="U95" s="17"/>
      <c r="V95" s="18"/>
      <c r="W95" s="6" t="s">
        <v>15</v>
      </c>
    </row>
    <row r="96" spans="1:23" s="6" customFormat="1" ht="48" customHeight="1" x14ac:dyDescent="0.2">
      <c r="A96" s="19"/>
      <c r="B96" s="20" t="s">
        <v>132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48"/>
      <c r="U96" s="22"/>
      <c r="V96" s="23"/>
    </row>
    <row r="97" spans="1:25" s="6" customFormat="1" ht="49.5" customHeight="1" x14ac:dyDescent="0.2">
      <c r="A97" s="9">
        <v>75</v>
      </c>
      <c r="B97" s="24" t="s">
        <v>133</v>
      </c>
      <c r="C97" s="11">
        <v>2936600</v>
      </c>
      <c r="D97" s="11"/>
      <c r="E97" s="31">
        <v>2930000</v>
      </c>
      <c r="F97" s="12" t="s">
        <v>206</v>
      </c>
      <c r="G97" s="28"/>
      <c r="H97" s="12"/>
      <c r="I97" s="12"/>
      <c r="J97" s="12"/>
      <c r="K97" s="12"/>
      <c r="L97" s="12"/>
      <c r="M97" s="12"/>
      <c r="N97" s="12"/>
      <c r="O97" s="12"/>
      <c r="P97" s="12"/>
      <c r="Q97" s="31">
        <v>2930000</v>
      </c>
      <c r="R97" s="25">
        <f t="shared" ref="R97:R103" si="7">Q97*100/C97</f>
        <v>99.775250289450383</v>
      </c>
      <c r="S97" s="26">
        <f t="shared" ref="S97:S102" si="8">C97-Q97</f>
        <v>6600</v>
      </c>
      <c r="T97" s="52">
        <f>C97-E97</f>
        <v>6600</v>
      </c>
      <c r="U97" s="13" t="s">
        <v>134</v>
      </c>
      <c r="V97" s="70" t="s">
        <v>166</v>
      </c>
      <c r="W97" s="6" t="s">
        <v>20</v>
      </c>
    </row>
    <row r="98" spans="1:25" s="6" customFormat="1" ht="49.5" customHeight="1" x14ac:dyDescent="0.2">
      <c r="A98" s="9">
        <v>76</v>
      </c>
      <c r="B98" s="24" t="s">
        <v>136</v>
      </c>
      <c r="C98" s="11">
        <v>3000000</v>
      </c>
      <c r="D98" s="11"/>
      <c r="E98" s="31">
        <v>2980000</v>
      </c>
      <c r="F98" s="12" t="s">
        <v>207</v>
      </c>
      <c r="G98" s="28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25">
        <f t="shared" si="7"/>
        <v>0</v>
      </c>
      <c r="S98" s="26">
        <f t="shared" si="8"/>
        <v>3000000</v>
      </c>
      <c r="T98" s="52">
        <f>C98-E98</f>
        <v>20000</v>
      </c>
      <c r="U98" s="13" t="s">
        <v>134</v>
      </c>
      <c r="V98" s="32" t="s">
        <v>142</v>
      </c>
      <c r="W98" s="6" t="s">
        <v>20</v>
      </c>
    </row>
    <row r="99" spans="1:25" s="6" customFormat="1" ht="49.5" customHeight="1" x14ac:dyDescent="0.2">
      <c r="A99" s="9">
        <v>77</v>
      </c>
      <c r="B99" s="24" t="s">
        <v>137</v>
      </c>
      <c r="C99" s="11">
        <v>2999200</v>
      </c>
      <c r="D99" s="11"/>
      <c r="E99" s="31">
        <v>2934000</v>
      </c>
      <c r="F99" s="12" t="s">
        <v>235</v>
      </c>
      <c r="G99" s="28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25">
        <f t="shared" si="7"/>
        <v>0</v>
      </c>
      <c r="S99" s="26">
        <f t="shared" si="8"/>
        <v>2999200</v>
      </c>
      <c r="T99" s="56">
        <f>C99-E99</f>
        <v>65200</v>
      </c>
      <c r="U99" s="13" t="s">
        <v>134</v>
      </c>
      <c r="V99" s="32" t="s">
        <v>142</v>
      </c>
      <c r="W99" s="6" t="s">
        <v>20</v>
      </c>
    </row>
    <row r="100" spans="1:25" s="6" customFormat="1" ht="49.5" customHeight="1" x14ac:dyDescent="0.2">
      <c r="A100" s="9">
        <v>78</v>
      </c>
      <c r="B100" s="24" t="s">
        <v>138</v>
      </c>
      <c r="C100" s="11">
        <v>1000000</v>
      </c>
      <c r="D100" s="11"/>
      <c r="E100" s="31">
        <v>984400</v>
      </c>
      <c r="F100" s="12" t="s">
        <v>208</v>
      </c>
      <c r="G100" s="28"/>
      <c r="H100" s="12"/>
      <c r="I100" s="39">
        <f>E100</f>
        <v>984400</v>
      </c>
      <c r="J100" s="12"/>
      <c r="K100" s="12"/>
      <c r="L100" s="12"/>
      <c r="M100" s="12"/>
      <c r="N100" s="12"/>
      <c r="O100" s="12"/>
      <c r="P100" s="12"/>
      <c r="Q100" s="31">
        <v>984400</v>
      </c>
      <c r="R100" s="25">
        <f t="shared" si="7"/>
        <v>98.44</v>
      </c>
      <c r="S100" s="26">
        <f t="shared" si="8"/>
        <v>15600</v>
      </c>
      <c r="T100" s="52">
        <f>C100-E100</f>
        <v>15600</v>
      </c>
      <c r="U100" s="13" t="s">
        <v>134</v>
      </c>
      <c r="V100" s="70" t="s">
        <v>166</v>
      </c>
      <c r="W100" s="6" t="s">
        <v>20</v>
      </c>
    </row>
    <row r="101" spans="1:25" s="6" customFormat="1" ht="49.5" customHeight="1" x14ac:dyDescent="0.2">
      <c r="A101" s="13">
        <v>79</v>
      </c>
      <c r="B101" s="50" t="s">
        <v>140</v>
      </c>
      <c r="C101" s="32">
        <v>3000000</v>
      </c>
      <c r="D101" s="32"/>
      <c r="E101" s="31">
        <v>2888000</v>
      </c>
      <c r="F101" s="12" t="s">
        <v>141</v>
      </c>
      <c r="G101" s="39">
        <f>E101</f>
        <v>2888000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31">
        <v>2888000</v>
      </c>
      <c r="R101" s="25">
        <f t="shared" si="7"/>
        <v>96.266666666666666</v>
      </c>
      <c r="S101" s="26">
        <f t="shared" si="8"/>
        <v>112000</v>
      </c>
      <c r="T101" s="52">
        <f>C101-E101</f>
        <v>112000</v>
      </c>
      <c r="U101" s="13" t="s">
        <v>134</v>
      </c>
      <c r="V101" s="70" t="s">
        <v>166</v>
      </c>
      <c r="W101" s="6" t="s">
        <v>20</v>
      </c>
    </row>
    <row r="102" spans="1:25" s="6" customFormat="1" ht="46.5" customHeight="1" x14ac:dyDescent="0.2">
      <c r="A102" s="9">
        <v>80</v>
      </c>
      <c r="B102" s="24" t="s">
        <v>143</v>
      </c>
      <c r="C102" s="11">
        <v>4000000</v>
      </c>
      <c r="D102" s="11"/>
      <c r="E102" s="12"/>
      <c r="F102" s="12"/>
      <c r="G102" s="28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25">
        <f t="shared" si="7"/>
        <v>0</v>
      </c>
      <c r="S102" s="26">
        <f t="shared" si="8"/>
        <v>4000000</v>
      </c>
      <c r="T102" s="46"/>
      <c r="U102" s="13" t="s">
        <v>134</v>
      </c>
      <c r="V102" s="32" t="s">
        <v>209</v>
      </c>
      <c r="W102" s="6" t="s">
        <v>20</v>
      </c>
    </row>
    <row r="103" spans="1:25" s="6" customFormat="1" ht="24" customHeight="1" x14ac:dyDescent="0.2">
      <c r="A103" s="9"/>
      <c r="B103" s="7" t="s">
        <v>210</v>
      </c>
      <c r="C103" s="40">
        <f>SUM(C7:C102)</f>
        <v>426317200</v>
      </c>
      <c r="D103" s="40"/>
      <c r="E103" s="40">
        <f>SUM(E7:E102)</f>
        <v>300757486.88</v>
      </c>
      <c r="F103" s="40">
        <f>SUM(F7:F102)</f>
        <v>0</v>
      </c>
      <c r="G103" s="23"/>
      <c r="H103" s="40"/>
      <c r="I103" s="40"/>
      <c r="J103" s="40"/>
      <c r="K103" s="40"/>
      <c r="L103" s="40"/>
      <c r="M103" s="40"/>
      <c r="N103" s="40"/>
      <c r="O103" s="40"/>
      <c r="P103" s="40"/>
      <c r="Q103" s="41">
        <f>SUM(Q7:Q102)</f>
        <v>95689969.950000003</v>
      </c>
      <c r="R103" s="41">
        <f t="shared" si="7"/>
        <v>22.445721155515191</v>
      </c>
      <c r="S103" s="40">
        <f>SUM(S7:S102)</f>
        <v>330627230.05000001</v>
      </c>
      <c r="T103" s="78">
        <f>SUM(T7:T102)</f>
        <v>54018973.120000005</v>
      </c>
      <c r="U103" s="13"/>
      <c r="V103" s="10"/>
    </row>
    <row r="104" spans="1:25" x14ac:dyDescent="0.2">
      <c r="Q104" s="74"/>
      <c r="S104" s="68"/>
    </row>
    <row r="105" spans="1:25" x14ac:dyDescent="0.2">
      <c r="S105" s="68"/>
    </row>
    <row r="106" spans="1:25" x14ac:dyDescent="0.2">
      <c r="S106" s="68"/>
    </row>
    <row r="107" spans="1:25" x14ac:dyDescent="0.2">
      <c r="S107" s="68"/>
    </row>
    <row r="108" spans="1:25" x14ac:dyDescent="0.2">
      <c r="S108" s="68"/>
    </row>
    <row r="109" spans="1:25" s="5" customFormat="1" x14ac:dyDescent="0.2">
      <c r="A109" s="42"/>
      <c r="B109" s="2"/>
      <c r="C109" s="2"/>
      <c r="D109" s="2"/>
      <c r="E109" s="43"/>
      <c r="F109" s="43"/>
      <c r="G109" s="63"/>
      <c r="H109" s="64"/>
      <c r="I109" s="64"/>
      <c r="J109" s="64"/>
      <c r="K109" s="64"/>
      <c r="L109" s="64"/>
      <c r="M109" s="64"/>
      <c r="N109" s="64"/>
      <c r="O109" s="64"/>
      <c r="P109" s="64"/>
      <c r="Q109" s="43"/>
      <c r="R109" s="43"/>
      <c r="S109" s="68"/>
      <c r="U109" s="6"/>
      <c r="V109" s="2"/>
      <c r="W109" s="2"/>
      <c r="X109" s="2"/>
      <c r="Y109" s="2"/>
    </row>
    <row r="110" spans="1:25" s="5" customFormat="1" x14ac:dyDescent="0.2">
      <c r="A110" s="42"/>
      <c r="B110" s="2"/>
      <c r="C110" s="2"/>
      <c r="D110" s="2"/>
      <c r="E110" s="43"/>
      <c r="F110" s="43"/>
      <c r="G110" s="63"/>
      <c r="H110" s="64"/>
      <c r="I110" s="64"/>
      <c r="J110" s="64"/>
      <c r="K110" s="64"/>
      <c r="L110" s="64"/>
      <c r="M110" s="64"/>
      <c r="N110" s="64"/>
      <c r="O110" s="64"/>
      <c r="P110" s="64"/>
      <c r="Q110" s="43"/>
      <c r="R110" s="43"/>
      <c r="S110" s="68"/>
      <c r="U110" s="6"/>
      <c r="V110" s="2"/>
      <c r="W110" s="2"/>
      <c r="X110" s="2"/>
      <c r="Y110" s="2"/>
    </row>
    <row r="111" spans="1:25" s="5" customFormat="1" x14ac:dyDescent="0.2">
      <c r="A111" s="42"/>
      <c r="B111" s="2"/>
      <c r="C111" s="2"/>
      <c r="D111" s="2"/>
      <c r="E111" s="43"/>
      <c r="F111" s="43"/>
      <c r="G111" s="63"/>
      <c r="H111" s="64"/>
      <c r="I111" s="64"/>
      <c r="J111" s="64"/>
      <c r="K111" s="64"/>
      <c r="L111" s="64"/>
      <c r="M111" s="64"/>
      <c r="N111" s="64"/>
      <c r="O111" s="64"/>
      <c r="P111" s="64"/>
      <c r="Q111" s="43"/>
      <c r="R111" s="43"/>
      <c r="S111" s="68"/>
      <c r="U111" s="6"/>
      <c r="V111" s="2"/>
      <c r="W111" s="2"/>
      <c r="X111" s="2"/>
      <c r="Y111" s="2"/>
    </row>
    <row r="112" spans="1:25" s="5" customFormat="1" x14ac:dyDescent="0.2">
      <c r="A112" s="42"/>
      <c r="B112" s="2"/>
      <c r="C112" s="2"/>
      <c r="D112" s="2"/>
      <c r="E112" s="43"/>
      <c r="F112" s="43"/>
      <c r="G112" s="63"/>
      <c r="H112" s="64"/>
      <c r="I112" s="64"/>
      <c r="J112" s="64"/>
      <c r="K112" s="64"/>
      <c r="L112" s="64"/>
      <c r="M112" s="64"/>
      <c r="N112" s="64"/>
      <c r="O112" s="64"/>
      <c r="P112" s="64"/>
      <c r="Q112" s="43"/>
      <c r="R112" s="43"/>
      <c r="S112" s="68"/>
      <c r="U112" s="6"/>
      <c r="V112" s="2"/>
      <c r="W112" s="2"/>
      <c r="X112" s="2"/>
      <c r="Y112" s="2"/>
    </row>
    <row r="113" spans="1:25" s="5" customFormat="1" x14ac:dyDescent="0.2">
      <c r="A113" s="42"/>
      <c r="B113" s="2"/>
      <c r="C113" s="2"/>
      <c r="D113" s="2"/>
      <c r="E113" s="43"/>
      <c r="F113" s="43"/>
      <c r="G113" s="63"/>
      <c r="H113" s="64"/>
      <c r="I113" s="64"/>
      <c r="J113" s="64"/>
      <c r="K113" s="64"/>
      <c r="L113" s="64"/>
      <c r="M113" s="64"/>
      <c r="N113" s="64"/>
      <c r="O113" s="64"/>
      <c r="P113" s="64"/>
      <c r="Q113" s="43"/>
      <c r="R113" s="43"/>
      <c r="S113" s="68"/>
      <c r="U113" s="6"/>
      <c r="V113" s="2"/>
      <c r="W113" s="2"/>
      <c r="X113" s="2"/>
      <c r="Y113" s="2"/>
    </row>
    <row r="114" spans="1:25" s="5" customFormat="1" x14ac:dyDescent="0.2">
      <c r="A114" s="42"/>
      <c r="B114" s="2"/>
      <c r="C114" s="2"/>
      <c r="D114" s="2"/>
      <c r="E114" s="43"/>
      <c r="F114" s="43"/>
      <c r="G114" s="63"/>
      <c r="H114" s="64"/>
      <c r="I114" s="64"/>
      <c r="J114" s="64"/>
      <c r="K114" s="64"/>
      <c r="L114" s="64"/>
      <c r="M114" s="64"/>
      <c r="N114" s="64"/>
      <c r="O114" s="64"/>
      <c r="P114" s="64"/>
      <c r="Q114" s="43"/>
      <c r="R114" s="43"/>
      <c r="S114" s="68"/>
      <c r="U114" s="6"/>
      <c r="V114" s="2"/>
      <c r="W114" s="2"/>
      <c r="X114" s="2"/>
      <c r="Y114" s="2"/>
    </row>
    <row r="115" spans="1:25" s="5" customFormat="1" x14ac:dyDescent="0.2">
      <c r="A115" s="42"/>
      <c r="B115" s="2"/>
      <c r="C115" s="2"/>
      <c r="D115" s="2"/>
      <c r="E115" s="43"/>
      <c r="F115" s="43"/>
      <c r="G115" s="63"/>
      <c r="H115" s="64"/>
      <c r="I115" s="64"/>
      <c r="J115" s="64"/>
      <c r="K115" s="64"/>
      <c r="L115" s="64"/>
      <c r="M115" s="64"/>
      <c r="N115" s="64"/>
      <c r="O115" s="64"/>
      <c r="P115" s="64"/>
      <c r="Q115" s="43"/>
      <c r="R115" s="43"/>
      <c r="S115" s="68"/>
      <c r="U115" s="6"/>
      <c r="V115" s="2"/>
      <c r="W115" s="2"/>
      <c r="X115" s="2"/>
      <c r="Y115" s="2"/>
    </row>
    <row r="116" spans="1:25" s="5" customFormat="1" x14ac:dyDescent="0.2">
      <c r="A116" s="42"/>
      <c r="B116" s="2"/>
      <c r="C116" s="2"/>
      <c r="D116" s="2"/>
      <c r="E116" s="43"/>
      <c r="F116" s="43"/>
      <c r="G116" s="63"/>
      <c r="H116" s="64"/>
      <c r="I116" s="64"/>
      <c r="J116" s="64"/>
      <c r="K116" s="64"/>
      <c r="L116" s="64"/>
      <c r="M116" s="64"/>
      <c r="N116" s="64"/>
      <c r="O116" s="64"/>
      <c r="P116" s="64"/>
      <c r="Q116" s="43"/>
      <c r="R116" s="43"/>
      <c r="S116" s="68"/>
      <c r="U116" s="6"/>
      <c r="V116" s="2"/>
      <c r="W116" s="2"/>
      <c r="X116" s="2"/>
      <c r="Y116" s="2"/>
    </row>
    <row r="117" spans="1:25" s="5" customFormat="1" x14ac:dyDescent="0.2">
      <c r="A117" s="42"/>
      <c r="B117" s="2"/>
      <c r="C117" s="2"/>
      <c r="D117" s="2"/>
      <c r="E117" s="43"/>
      <c r="F117" s="43"/>
      <c r="G117" s="63"/>
      <c r="H117" s="64"/>
      <c r="I117" s="64"/>
      <c r="J117" s="64"/>
      <c r="K117" s="64"/>
      <c r="L117" s="64"/>
      <c r="M117" s="64"/>
      <c r="N117" s="64"/>
      <c r="O117" s="64"/>
      <c r="P117" s="64"/>
      <c r="Q117" s="43"/>
      <c r="R117" s="43"/>
      <c r="S117" s="68"/>
      <c r="U117" s="6"/>
      <c r="V117" s="2"/>
      <c r="W117" s="2"/>
      <c r="X117" s="2"/>
      <c r="Y117" s="2"/>
    </row>
    <row r="118" spans="1:25" s="5" customFormat="1" x14ac:dyDescent="0.2">
      <c r="A118" s="42"/>
      <c r="B118" s="2"/>
      <c r="C118" s="2"/>
      <c r="D118" s="2"/>
      <c r="E118" s="43"/>
      <c r="F118" s="43"/>
      <c r="G118" s="63"/>
      <c r="H118" s="64"/>
      <c r="I118" s="64"/>
      <c r="J118" s="64"/>
      <c r="K118" s="64"/>
      <c r="L118" s="64"/>
      <c r="M118" s="64"/>
      <c r="N118" s="64"/>
      <c r="O118" s="64"/>
      <c r="P118" s="64"/>
      <c r="Q118" s="43"/>
      <c r="R118" s="43"/>
      <c r="S118" s="68"/>
      <c r="U118" s="6"/>
      <c r="V118" s="2"/>
      <c r="W118" s="2"/>
      <c r="X118" s="2"/>
      <c r="Y118" s="2"/>
    </row>
    <row r="119" spans="1:25" s="5" customFormat="1" x14ac:dyDescent="0.2">
      <c r="A119" s="42"/>
      <c r="B119" s="2"/>
      <c r="C119" s="2"/>
      <c r="D119" s="2"/>
      <c r="E119" s="43"/>
      <c r="F119" s="43"/>
      <c r="G119" s="63"/>
      <c r="H119" s="64"/>
      <c r="I119" s="64"/>
      <c r="J119" s="64"/>
      <c r="K119" s="64"/>
      <c r="L119" s="64"/>
      <c r="M119" s="64"/>
      <c r="N119" s="64"/>
      <c r="O119" s="64"/>
      <c r="P119" s="64"/>
      <c r="Q119" s="43"/>
      <c r="R119" s="43"/>
      <c r="S119" s="68"/>
      <c r="U119" s="6"/>
      <c r="V119" s="2"/>
      <c r="W119" s="2"/>
      <c r="X119" s="2"/>
      <c r="Y119" s="2"/>
    </row>
    <row r="120" spans="1:25" s="5" customFormat="1" x14ac:dyDescent="0.2">
      <c r="A120" s="42"/>
      <c r="B120" s="2"/>
      <c r="C120" s="2"/>
      <c r="D120" s="2"/>
      <c r="E120" s="43"/>
      <c r="F120" s="43"/>
      <c r="G120" s="63"/>
      <c r="H120" s="64"/>
      <c r="I120" s="64"/>
      <c r="J120" s="64"/>
      <c r="K120" s="64"/>
      <c r="L120" s="64"/>
      <c r="M120" s="64"/>
      <c r="N120" s="64"/>
      <c r="O120" s="64"/>
      <c r="P120" s="64"/>
      <c r="Q120" s="43"/>
      <c r="R120" s="43"/>
      <c r="S120" s="68"/>
      <c r="U120" s="6"/>
      <c r="V120" s="2"/>
      <c r="W120" s="2"/>
      <c r="X120" s="2"/>
      <c r="Y120" s="2"/>
    </row>
    <row r="121" spans="1:25" s="5" customFormat="1" x14ac:dyDescent="0.2">
      <c r="A121" s="42"/>
      <c r="B121" s="2"/>
      <c r="C121" s="2"/>
      <c r="D121" s="2"/>
      <c r="E121" s="43"/>
      <c r="F121" s="43"/>
      <c r="G121" s="63"/>
      <c r="H121" s="64"/>
      <c r="I121" s="64"/>
      <c r="J121" s="64"/>
      <c r="K121" s="64"/>
      <c r="L121" s="64"/>
      <c r="M121" s="64"/>
      <c r="N121" s="64"/>
      <c r="O121" s="64"/>
      <c r="P121" s="64"/>
      <c r="Q121" s="43"/>
      <c r="R121" s="43"/>
      <c r="S121" s="68"/>
      <c r="U121" s="6"/>
      <c r="V121" s="2"/>
      <c r="W121" s="2"/>
      <c r="X121" s="2"/>
      <c r="Y121" s="2"/>
    </row>
    <row r="122" spans="1:25" s="5" customFormat="1" x14ac:dyDescent="0.2">
      <c r="A122" s="42"/>
      <c r="B122" s="2"/>
      <c r="C122" s="2"/>
      <c r="D122" s="2"/>
      <c r="E122" s="43"/>
      <c r="F122" s="43"/>
      <c r="G122" s="63"/>
      <c r="H122" s="64"/>
      <c r="I122" s="64"/>
      <c r="J122" s="64"/>
      <c r="K122" s="64"/>
      <c r="L122" s="64"/>
      <c r="M122" s="64"/>
      <c r="N122" s="64"/>
      <c r="O122" s="64"/>
      <c r="P122" s="64"/>
      <c r="Q122" s="43"/>
      <c r="R122" s="43"/>
      <c r="S122" s="68"/>
      <c r="U122" s="6"/>
      <c r="V122" s="2"/>
      <c r="W122" s="2"/>
      <c r="X122" s="2"/>
      <c r="Y122" s="2"/>
    </row>
    <row r="123" spans="1:25" s="5" customFormat="1" x14ac:dyDescent="0.2">
      <c r="A123" s="42"/>
      <c r="B123" s="2"/>
      <c r="C123" s="2"/>
      <c r="D123" s="2"/>
      <c r="E123" s="43"/>
      <c r="F123" s="43"/>
      <c r="G123" s="63"/>
      <c r="H123" s="64"/>
      <c r="I123" s="64"/>
      <c r="J123" s="64"/>
      <c r="K123" s="64"/>
      <c r="L123" s="64"/>
      <c r="M123" s="64"/>
      <c r="N123" s="64"/>
      <c r="O123" s="64"/>
      <c r="P123" s="64"/>
      <c r="Q123" s="43"/>
      <c r="R123" s="43"/>
      <c r="S123" s="68"/>
      <c r="U123" s="6"/>
      <c r="V123" s="2"/>
      <c r="W123" s="2"/>
      <c r="X123" s="2"/>
      <c r="Y123" s="2"/>
    </row>
    <row r="124" spans="1:25" s="5" customFormat="1" x14ac:dyDescent="0.2">
      <c r="A124" s="42"/>
      <c r="B124" s="2"/>
      <c r="C124" s="2"/>
      <c r="D124" s="2"/>
      <c r="E124" s="43"/>
      <c r="F124" s="43"/>
      <c r="G124" s="63"/>
      <c r="H124" s="64"/>
      <c r="I124" s="64"/>
      <c r="J124" s="64"/>
      <c r="K124" s="64"/>
      <c r="L124" s="64"/>
      <c r="M124" s="64"/>
      <c r="N124" s="64"/>
      <c r="O124" s="64"/>
      <c r="P124" s="64"/>
      <c r="Q124" s="43"/>
      <c r="R124" s="43"/>
      <c r="S124" s="68"/>
      <c r="U124" s="6"/>
      <c r="V124" s="2"/>
      <c r="W124" s="2"/>
      <c r="X124" s="2"/>
      <c r="Y124" s="2"/>
    </row>
    <row r="125" spans="1:25" s="5" customFormat="1" x14ac:dyDescent="0.2">
      <c r="A125" s="42"/>
      <c r="B125" s="2"/>
      <c r="C125" s="2"/>
      <c r="D125" s="2"/>
      <c r="E125" s="43"/>
      <c r="F125" s="43"/>
      <c r="G125" s="63"/>
      <c r="H125" s="64"/>
      <c r="I125" s="64"/>
      <c r="J125" s="64"/>
      <c r="K125" s="64"/>
      <c r="L125" s="64"/>
      <c r="M125" s="64"/>
      <c r="N125" s="64"/>
      <c r="O125" s="64"/>
      <c r="P125" s="64"/>
      <c r="Q125" s="43"/>
      <c r="R125" s="43"/>
      <c r="S125" s="68"/>
      <c r="U125" s="6"/>
      <c r="V125" s="2"/>
      <c r="W125" s="2"/>
      <c r="X125" s="2"/>
      <c r="Y125" s="2"/>
    </row>
    <row r="126" spans="1:25" s="5" customFormat="1" x14ac:dyDescent="0.2">
      <c r="A126" s="42"/>
      <c r="B126" s="2"/>
      <c r="C126" s="2"/>
      <c r="D126" s="2"/>
      <c r="E126" s="43"/>
      <c r="F126" s="43"/>
      <c r="G126" s="63"/>
      <c r="H126" s="64"/>
      <c r="I126" s="64"/>
      <c r="J126" s="64"/>
      <c r="K126" s="64"/>
      <c r="L126" s="64"/>
      <c r="M126" s="64"/>
      <c r="N126" s="64"/>
      <c r="O126" s="64"/>
      <c r="P126" s="64"/>
      <c r="Q126" s="43"/>
      <c r="R126" s="43"/>
      <c r="S126" s="68"/>
      <c r="U126" s="6"/>
      <c r="V126" s="2"/>
      <c r="W126" s="2"/>
      <c r="X126" s="2"/>
      <c r="Y126" s="2"/>
    </row>
    <row r="127" spans="1:25" s="5" customFormat="1" x14ac:dyDescent="0.2">
      <c r="A127" s="42"/>
      <c r="B127" s="2"/>
      <c r="C127" s="2"/>
      <c r="D127" s="2"/>
      <c r="E127" s="43"/>
      <c r="F127" s="43"/>
      <c r="G127" s="63"/>
      <c r="H127" s="64"/>
      <c r="I127" s="64"/>
      <c r="J127" s="64"/>
      <c r="K127" s="64"/>
      <c r="L127" s="64"/>
      <c r="M127" s="64"/>
      <c r="N127" s="64"/>
      <c r="O127" s="64"/>
      <c r="P127" s="64"/>
      <c r="Q127" s="43"/>
      <c r="R127" s="43"/>
      <c r="S127" s="68"/>
      <c r="U127" s="6"/>
      <c r="V127" s="2"/>
      <c r="W127" s="2"/>
      <c r="X127" s="2"/>
      <c r="Y127" s="2"/>
    </row>
    <row r="128" spans="1:25" s="5" customFormat="1" x14ac:dyDescent="0.2">
      <c r="A128" s="42"/>
      <c r="B128" s="2"/>
      <c r="C128" s="2"/>
      <c r="D128" s="2"/>
      <c r="E128" s="43"/>
      <c r="F128" s="43"/>
      <c r="G128" s="63"/>
      <c r="H128" s="64"/>
      <c r="I128" s="64"/>
      <c r="J128" s="64"/>
      <c r="K128" s="64"/>
      <c r="L128" s="64"/>
      <c r="M128" s="64"/>
      <c r="N128" s="64"/>
      <c r="O128" s="64"/>
      <c r="P128" s="64"/>
      <c r="Q128" s="43"/>
      <c r="R128" s="43"/>
      <c r="S128" s="68"/>
      <c r="U128" s="6"/>
      <c r="V128" s="2"/>
      <c r="W128" s="2"/>
      <c r="X128" s="2"/>
      <c r="Y128" s="2"/>
    </row>
    <row r="129" spans="1:25" s="5" customFormat="1" x14ac:dyDescent="0.2">
      <c r="A129" s="42"/>
      <c r="B129" s="2"/>
      <c r="C129" s="2"/>
      <c r="D129" s="2"/>
      <c r="E129" s="43"/>
      <c r="F129" s="43"/>
      <c r="G129" s="63"/>
      <c r="H129" s="64"/>
      <c r="I129" s="64"/>
      <c r="J129" s="64"/>
      <c r="K129" s="64"/>
      <c r="L129" s="64"/>
      <c r="M129" s="64"/>
      <c r="N129" s="64"/>
      <c r="O129" s="64"/>
      <c r="P129" s="64"/>
      <c r="Q129" s="43"/>
      <c r="R129" s="43"/>
      <c r="S129" s="68"/>
      <c r="U129" s="6"/>
      <c r="V129" s="2"/>
      <c r="W129" s="2"/>
      <c r="X129" s="2"/>
      <c r="Y129" s="2"/>
    </row>
    <row r="130" spans="1:25" s="5" customFormat="1" x14ac:dyDescent="0.2">
      <c r="A130" s="42"/>
      <c r="B130" s="2"/>
      <c r="C130" s="2"/>
      <c r="D130" s="2"/>
      <c r="E130" s="43"/>
      <c r="F130" s="43"/>
      <c r="G130" s="63"/>
      <c r="H130" s="64"/>
      <c r="I130" s="64"/>
      <c r="J130" s="64"/>
      <c r="K130" s="64"/>
      <c r="L130" s="64"/>
      <c r="M130" s="64"/>
      <c r="N130" s="64"/>
      <c r="O130" s="64"/>
      <c r="P130" s="64"/>
      <c r="Q130" s="43"/>
      <c r="R130" s="43"/>
      <c r="S130" s="68"/>
      <c r="U130" s="6"/>
      <c r="V130" s="2"/>
      <c r="W130" s="2"/>
      <c r="X130" s="2"/>
      <c r="Y130" s="2"/>
    </row>
    <row r="131" spans="1:25" s="5" customFormat="1" x14ac:dyDescent="0.2">
      <c r="A131" s="42"/>
      <c r="B131" s="2"/>
      <c r="C131" s="2"/>
      <c r="D131" s="2"/>
      <c r="E131" s="43"/>
      <c r="F131" s="43"/>
      <c r="G131" s="63"/>
      <c r="H131" s="64"/>
      <c r="I131" s="64"/>
      <c r="J131" s="64"/>
      <c r="K131" s="64"/>
      <c r="L131" s="64"/>
      <c r="M131" s="64"/>
      <c r="N131" s="64"/>
      <c r="O131" s="64"/>
      <c r="P131" s="64"/>
      <c r="Q131" s="43"/>
      <c r="R131" s="43"/>
      <c r="S131" s="68"/>
      <c r="U131" s="6"/>
      <c r="V131" s="2"/>
      <c r="W131" s="2"/>
      <c r="X131" s="2"/>
      <c r="Y131" s="2"/>
    </row>
    <row r="132" spans="1:25" s="5" customFormat="1" x14ac:dyDescent="0.2">
      <c r="A132" s="42"/>
      <c r="B132" s="2"/>
      <c r="C132" s="2"/>
      <c r="D132" s="2"/>
      <c r="E132" s="43"/>
      <c r="F132" s="43"/>
      <c r="G132" s="63"/>
      <c r="H132" s="64"/>
      <c r="I132" s="64"/>
      <c r="J132" s="64"/>
      <c r="K132" s="64"/>
      <c r="L132" s="64"/>
      <c r="M132" s="64"/>
      <c r="N132" s="64"/>
      <c r="O132" s="64"/>
      <c r="P132" s="64"/>
      <c r="Q132" s="43"/>
      <c r="R132" s="43"/>
      <c r="S132" s="68"/>
      <c r="U132" s="6"/>
      <c r="V132" s="2"/>
      <c r="W132" s="2"/>
      <c r="X132" s="2"/>
      <c r="Y132" s="2"/>
    </row>
    <row r="133" spans="1:25" s="5" customFormat="1" x14ac:dyDescent="0.2">
      <c r="A133" s="42"/>
      <c r="B133" s="2"/>
      <c r="C133" s="2"/>
      <c r="D133" s="2"/>
      <c r="E133" s="43"/>
      <c r="F133" s="43"/>
      <c r="G133" s="63"/>
      <c r="H133" s="64"/>
      <c r="I133" s="64"/>
      <c r="J133" s="64"/>
      <c r="K133" s="64"/>
      <c r="L133" s="64"/>
      <c r="M133" s="64"/>
      <c r="N133" s="64"/>
      <c r="O133" s="64"/>
      <c r="P133" s="64"/>
      <c r="Q133" s="43"/>
      <c r="R133" s="43"/>
      <c r="S133" s="68"/>
      <c r="U133" s="6"/>
      <c r="V133" s="2"/>
      <c r="W133" s="2"/>
      <c r="X133" s="2"/>
      <c r="Y133" s="2"/>
    </row>
    <row r="134" spans="1:25" s="5" customFormat="1" x14ac:dyDescent="0.2">
      <c r="A134" s="42"/>
      <c r="B134" s="2"/>
      <c r="C134" s="2"/>
      <c r="D134" s="2"/>
      <c r="E134" s="43"/>
      <c r="F134" s="43"/>
      <c r="G134" s="63"/>
      <c r="H134" s="64"/>
      <c r="I134" s="64"/>
      <c r="J134" s="64"/>
      <c r="K134" s="64"/>
      <c r="L134" s="64"/>
      <c r="M134" s="64"/>
      <c r="N134" s="64"/>
      <c r="O134" s="64"/>
      <c r="P134" s="64"/>
      <c r="Q134" s="43"/>
      <c r="R134" s="43"/>
      <c r="S134" s="68"/>
      <c r="U134" s="6"/>
      <c r="V134" s="2"/>
      <c r="W134" s="2"/>
      <c r="X134" s="2"/>
      <c r="Y134" s="2"/>
    </row>
    <row r="135" spans="1:25" s="5" customFormat="1" x14ac:dyDescent="0.2">
      <c r="A135" s="42"/>
      <c r="B135" s="2"/>
      <c r="C135" s="2"/>
      <c r="D135" s="2"/>
      <c r="E135" s="43"/>
      <c r="F135" s="43"/>
      <c r="G135" s="63"/>
      <c r="H135" s="64"/>
      <c r="I135" s="64"/>
      <c r="J135" s="64"/>
      <c r="K135" s="64"/>
      <c r="L135" s="64"/>
      <c r="M135" s="64"/>
      <c r="N135" s="64"/>
      <c r="O135" s="64"/>
      <c r="P135" s="64"/>
      <c r="Q135" s="43"/>
      <c r="R135" s="43"/>
      <c r="S135" s="68"/>
      <c r="U135" s="6"/>
      <c r="V135" s="2"/>
      <c r="W135" s="2"/>
      <c r="X135" s="2"/>
      <c r="Y135" s="2"/>
    </row>
    <row r="136" spans="1:25" s="5" customFormat="1" x14ac:dyDescent="0.2">
      <c r="A136" s="42"/>
      <c r="B136" s="2"/>
      <c r="C136" s="2"/>
      <c r="D136" s="2"/>
      <c r="E136" s="43"/>
      <c r="F136" s="43"/>
      <c r="G136" s="63"/>
      <c r="H136" s="64"/>
      <c r="I136" s="64"/>
      <c r="J136" s="64"/>
      <c r="K136" s="64"/>
      <c r="L136" s="64"/>
      <c r="M136" s="64"/>
      <c r="N136" s="64"/>
      <c r="O136" s="64"/>
      <c r="P136" s="64"/>
      <c r="Q136" s="43"/>
      <c r="R136" s="43"/>
      <c r="S136" s="68"/>
      <c r="U136" s="6"/>
      <c r="V136" s="2"/>
      <c r="W136" s="2"/>
      <c r="X136" s="2"/>
      <c r="Y136" s="2"/>
    </row>
    <row r="137" spans="1:25" s="5" customFormat="1" x14ac:dyDescent="0.2">
      <c r="A137" s="42"/>
      <c r="B137" s="2"/>
      <c r="C137" s="2"/>
      <c r="D137" s="2"/>
      <c r="E137" s="43"/>
      <c r="F137" s="43"/>
      <c r="G137" s="63"/>
      <c r="H137" s="64"/>
      <c r="I137" s="64"/>
      <c r="J137" s="64"/>
      <c r="K137" s="64"/>
      <c r="L137" s="64"/>
      <c r="M137" s="64"/>
      <c r="N137" s="64"/>
      <c r="O137" s="64"/>
      <c r="P137" s="64"/>
      <c r="Q137" s="43"/>
      <c r="R137" s="43"/>
      <c r="S137" s="68"/>
      <c r="U137" s="6"/>
      <c r="V137" s="2"/>
      <c r="W137" s="2"/>
      <c r="X137" s="2"/>
      <c r="Y137" s="2"/>
    </row>
    <row r="138" spans="1:25" s="5" customFormat="1" x14ac:dyDescent="0.2">
      <c r="A138" s="42"/>
      <c r="B138" s="2"/>
      <c r="C138" s="2"/>
      <c r="D138" s="2"/>
      <c r="E138" s="43"/>
      <c r="F138" s="43"/>
      <c r="G138" s="63"/>
      <c r="H138" s="64"/>
      <c r="I138" s="64"/>
      <c r="J138" s="64"/>
      <c r="K138" s="64"/>
      <c r="L138" s="64"/>
      <c r="M138" s="64"/>
      <c r="N138" s="64"/>
      <c r="O138" s="64"/>
      <c r="P138" s="64"/>
      <c r="Q138" s="43"/>
      <c r="R138" s="43"/>
      <c r="S138" s="68"/>
      <c r="U138" s="6"/>
      <c r="V138" s="2"/>
      <c r="W138" s="2"/>
      <c r="X138" s="2"/>
      <c r="Y138" s="2"/>
    </row>
    <row r="139" spans="1:25" s="5" customFormat="1" x14ac:dyDescent="0.2">
      <c r="A139" s="42"/>
      <c r="B139" s="2"/>
      <c r="C139" s="2"/>
      <c r="D139" s="2"/>
      <c r="E139" s="43"/>
      <c r="F139" s="43"/>
      <c r="G139" s="63"/>
      <c r="H139" s="64"/>
      <c r="I139" s="64"/>
      <c r="J139" s="64"/>
      <c r="K139" s="64"/>
      <c r="L139" s="64"/>
      <c r="M139" s="64"/>
      <c r="N139" s="64"/>
      <c r="O139" s="64"/>
      <c r="P139" s="64"/>
      <c r="Q139" s="43"/>
      <c r="R139" s="43"/>
      <c r="S139" s="68"/>
      <c r="U139" s="6"/>
      <c r="V139" s="2"/>
      <c r="W139" s="2"/>
      <c r="X139" s="2"/>
      <c r="Y139" s="2"/>
    </row>
    <row r="140" spans="1:25" s="5" customFormat="1" x14ac:dyDescent="0.2">
      <c r="A140" s="42"/>
      <c r="B140" s="2"/>
      <c r="C140" s="2"/>
      <c r="D140" s="2"/>
      <c r="E140" s="43"/>
      <c r="F140" s="43"/>
      <c r="G140" s="63"/>
      <c r="H140" s="64"/>
      <c r="I140" s="64"/>
      <c r="J140" s="64"/>
      <c r="K140" s="64"/>
      <c r="L140" s="64"/>
      <c r="M140" s="64"/>
      <c r="N140" s="64"/>
      <c r="O140" s="64"/>
      <c r="P140" s="64"/>
      <c r="Q140" s="43"/>
      <c r="R140" s="43"/>
      <c r="S140" s="68"/>
      <c r="U140" s="6"/>
      <c r="V140" s="2"/>
      <c r="W140" s="2"/>
      <c r="X140" s="2"/>
      <c r="Y140" s="2"/>
    </row>
    <row r="141" spans="1:25" s="5" customFormat="1" x14ac:dyDescent="0.2">
      <c r="A141" s="42"/>
      <c r="B141" s="2"/>
      <c r="C141" s="2"/>
      <c r="D141" s="2"/>
      <c r="E141" s="43"/>
      <c r="F141" s="43"/>
      <c r="G141" s="63"/>
      <c r="H141" s="64"/>
      <c r="I141" s="64"/>
      <c r="J141" s="64"/>
      <c r="K141" s="64"/>
      <c r="L141" s="64"/>
      <c r="M141" s="64"/>
      <c r="N141" s="64"/>
      <c r="O141" s="64"/>
      <c r="P141" s="64"/>
      <c r="Q141" s="43"/>
      <c r="R141" s="43"/>
      <c r="S141" s="68"/>
      <c r="U141" s="6"/>
      <c r="V141" s="2"/>
      <c r="W141" s="2"/>
      <c r="X141" s="2"/>
      <c r="Y141" s="2"/>
    </row>
    <row r="142" spans="1:25" s="5" customFormat="1" x14ac:dyDescent="0.2">
      <c r="A142" s="42"/>
      <c r="B142" s="2"/>
      <c r="C142" s="2"/>
      <c r="D142" s="2"/>
      <c r="E142" s="43"/>
      <c r="F142" s="43"/>
      <c r="G142" s="63"/>
      <c r="H142" s="64"/>
      <c r="I142" s="64"/>
      <c r="J142" s="64"/>
      <c r="K142" s="64"/>
      <c r="L142" s="64"/>
      <c r="M142" s="64"/>
      <c r="N142" s="64"/>
      <c r="O142" s="64"/>
      <c r="P142" s="64"/>
      <c r="Q142" s="43"/>
      <c r="R142" s="43"/>
      <c r="S142" s="68"/>
      <c r="U142" s="6"/>
      <c r="V142" s="2"/>
      <c r="W142" s="2"/>
      <c r="X142" s="2"/>
      <c r="Y142" s="2"/>
    </row>
    <row r="143" spans="1:25" s="5" customFormat="1" x14ac:dyDescent="0.2">
      <c r="A143" s="42"/>
      <c r="B143" s="2"/>
      <c r="C143" s="2"/>
      <c r="D143" s="2"/>
      <c r="E143" s="43"/>
      <c r="F143" s="43"/>
      <c r="G143" s="63"/>
      <c r="H143" s="64"/>
      <c r="I143" s="64"/>
      <c r="J143" s="64"/>
      <c r="K143" s="64"/>
      <c r="L143" s="64"/>
      <c r="M143" s="64"/>
      <c r="N143" s="64"/>
      <c r="O143" s="64"/>
      <c r="P143" s="64"/>
      <c r="Q143" s="43"/>
      <c r="R143" s="43"/>
      <c r="S143" s="68"/>
      <c r="U143" s="6"/>
      <c r="V143" s="2"/>
      <c r="W143" s="2"/>
      <c r="X143" s="2"/>
      <c r="Y143" s="2"/>
    </row>
    <row r="144" spans="1:25" s="5" customFormat="1" x14ac:dyDescent="0.2">
      <c r="A144" s="42"/>
      <c r="B144" s="2"/>
      <c r="C144" s="2"/>
      <c r="D144" s="2"/>
      <c r="E144" s="43"/>
      <c r="F144" s="43"/>
      <c r="G144" s="63"/>
      <c r="H144" s="64"/>
      <c r="I144" s="64"/>
      <c r="J144" s="64"/>
      <c r="K144" s="64"/>
      <c r="L144" s="64"/>
      <c r="M144" s="64"/>
      <c r="N144" s="64"/>
      <c r="O144" s="64"/>
      <c r="P144" s="64"/>
      <c r="Q144" s="43"/>
      <c r="R144" s="43"/>
      <c r="S144" s="68"/>
      <c r="U144" s="6"/>
      <c r="V144" s="2"/>
      <c r="W144" s="2"/>
      <c r="X144" s="2"/>
      <c r="Y144" s="2"/>
    </row>
    <row r="145" spans="1:25" s="5" customFormat="1" x14ac:dyDescent="0.2">
      <c r="A145" s="42"/>
      <c r="B145" s="2"/>
      <c r="C145" s="2"/>
      <c r="D145" s="2"/>
      <c r="E145" s="43"/>
      <c r="F145" s="43"/>
      <c r="G145" s="63"/>
      <c r="H145" s="64"/>
      <c r="I145" s="64"/>
      <c r="J145" s="64"/>
      <c r="K145" s="64"/>
      <c r="L145" s="64"/>
      <c r="M145" s="64"/>
      <c r="N145" s="64"/>
      <c r="O145" s="64"/>
      <c r="P145" s="64"/>
      <c r="Q145" s="43"/>
      <c r="R145" s="43"/>
      <c r="S145" s="68"/>
      <c r="U145" s="6"/>
      <c r="V145" s="2"/>
      <c r="W145" s="2"/>
      <c r="X145" s="2"/>
      <c r="Y145" s="2"/>
    </row>
    <row r="146" spans="1:25" s="5" customFormat="1" x14ac:dyDescent="0.2">
      <c r="A146" s="42"/>
      <c r="B146" s="2"/>
      <c r="C146" s="2"/>
      <c r="D146" s="2"/>
      <c r="E146" s="43"/>
      <c r="F146" s="43"/>
      <c r="G146" s="63"/>
      <c r="H146" s="64"/>
      <c r="I146" s="64"/>
      <c r="J146" s="64"/>
      <c r="K146" s="64"/>
      <c r="L146" s="64"/>
      <c r="M146" s="64"/>
      <c r="N146" s="64"/>
      <c r="O146" s="64"/>
      <c r="P146" s="64"/>
      <c r="Q146" s="43"/>
      <c r="R146" s="43"/>
      <c r="S146" s="68"/>
      <c r="U146" s="6"/>
      <c r="V146" s="2"/>
      <c r="W146" s="2"/>
      <c r="X146" s="2"/>
      <c r="Y146" s="2"/>
    </row>
    <row r="147" spans="1:25" s="5" customFormat="1" x14ac:dyDescent="0.2">
      <c r="A147" s="42"/>
      <c r="B147" s="2"/>
      <c r="C147" s="2"/>
      <c r="D147" s="2"/>
      <c r="E147" s="43"/>
      <c r="F147" s="43"/>
      <c r="G147" s="63"/>
      <c r="H147" s="64"/>
      <c r="I147" s="64"/>
      <c r="J147" s="64"/>
      <c r="K147" s="64"/>
      <c r="L147" s="64"/>
      <c r="M147" s="64"/>
      <c r="N147" s="64"/>
      <c r="O147" s="64"/>
      <c r="P147" s="64"/>
      <c r="Q147" s="43"/>
      <c r="R147" s="43"/>
      <c r="S147" s="68"/>
      <c r="U147" s="6"/>
      <c r="V147" s="2"/>
      <c r="W147" s="2"/>
      <c r="X147" s="2"/>
      <c r="Y147" s="2"/>
    </row>
    <row r="148" spans="1:25" s="5" customFormat="1" x14ac:dyDescent="0.2">
      <c r="A148" s="42"/>
      <c r="B148" s="2"/>
      <c r="C148" s="2"/>
      <c r="D148" s="2"/>
      <c r="E148" s="43"/>
      <c r="F148" s="43"/>
      <c r="G148" s="63"/>
      <c r="H148" s="64"/>
      <c r="I148" s="64"/>
      <c r="J148" s="64"/>
      <c r="K148" s="64"/>
      <c r="L148" s="64"/>
      <c r="M148" s="64"/>
      <c r="N148" s="64"/>
      <c r="O148" s="64"/>
      <c r="P148" s="64"/>
      <c r="Q148" s="43"/>
      <c r="R148" s="43"/>
      <c r="S148" s="68"/>
      <c r="U148" s="6"/>
      <c r="V148" s="2"/>
      <c r="W148" s="2"/>
      <c r="X148" s="2"/>
      <c r="Y148" s="2"/>
    </row>
    <row r="149" spans="1:25" s="5" customFormat="1" x14ac:dyDescent="0.2">
      <c r="A149" s="42"/>
      <c r="B149" s="2"/>
      <c r="C149" s="2"/>
      <c r="D149" s="2"/>
      <c r="E149" s="43"/>
      <c r="F149" s="43"/>
      <c r="G149" s="63"/>
      <c r="H149" s="64"/>
      <c r="I149" s="64"/>
      <c r="J149" s="64"/>
      <c r="K149" s="64"/>
      <c r="L149" s="64"/>
      <c r="M149" s="64"/>
      <c r="N149" s="64"/>
      <c r="O149" s="64"/>
      <c r="P149" s="64"/>
      <c r="Q149" s="43"/>
      <c r="R149" s="43"/>
      <c r="S149" s="68"/>
      <c r="U149" s="6"/>
      <c r="V149" s="2"/>
      <c r="W149" s="2"/>
      <c r="X149" s="2"/>
      <c r="Y149" s="2"/>
    </row>
    <row r="150" spans="1:25" s="5" customFormat="1" x14ac:dyDescent="0.2">
      <c r="A150" s="42"/>
      <c r="B150" s="2"/>
      <c r="C150" s="2"/>
      <c r="D150" s="2"/>
      <c r="E150" s="43"/>
      <c r="F150" s="43"/>
      <c r="G150" s="63"/>
      <c r="H150" s="64"/>
      <c r="I150" s="64"/>
      <c r="J150" s="64"/>
      <c r="K150" s="64"/>
      <c r="L150" s="64"/>
      <c r="M150" s="64"/>
      <c r="N150" s="64"/>
      <c r="O150" s="64"/>
      <c r="P150" s="64"/>
      <c r="Q150" s="43"/>
      <c r="R150" s="43"/>
      <c r="S150" s="68"/>
      <c r="U150" s="6"/>
      <c r="V150" s="2"/>
      <c r="W150" s="2"/>
      <c r="X150" s="2"/>
      <c r="Y150" s="2"/>
    </row>
    <row r="151" spans="1:25" s="5" customFormat="1" x14ac:dyDescent="0.2">
      <c r="A151" s="42"/>
      <c r="B151" s="2"/>
      <c r="C151" s="2"/>
      <c r="D151" s="2"/>
      <c r="E151" s="43"/>
      <c r="F151" s="43"/>
      <c r="G151" s="63"/>
      <c r="H151" s="64"/>
      <c r="I151" s="64"/>
      <c r="J151" s="64"/>
      <c r="K151" s="64"/>
      <c r="L151" s="64"/>
      <c r="M151" s="64"/>
      <c r="N151" s="64"/>
      <c r="O151" s="64"/>
      <c r="P151" s="64"/>
      <c r="Q151" s="43"/>
      <c r="R151" s="43"/>
      <c r="S151" s="68"/>
      <c r="U151" s="6"/>
      <c r="V151" s="2"/>
      <c r="W151" s="2"/>
      <c r="X151" s="2"/>
      <c r="Y151" s="2"/>
    </row>
    <row r="152" spans="1:25" s="5" customFormat="1" x14ac:dyDescent="0.2">
      <c r="A152" s="42"/>
      <c r="B152" s="2"/>
      <c r="C152" s="2"/>
      <c r="D152" s="2"/>
      <c r="E152" s="43"/>
      <c r="F152" s="43"/>
      <c r="G152" s="63"/>
      <c r="H152" s="64"/>
      <c r="I152" s="64"/>
      <c r="J152" s="64"/>
      <c r="K152" s="64"/>
      <c r="L152" s="64"/>
      <c r="M152" s="64"/>
      <c r="N152" s="64"/>
      <c r="O152" s="64"/>
      <c r="P152" s="64"/>
      <c r="Q152" s="43"/>
      <c r="R152" s="43"/>
      <c r="S152" s="68"/>
      <c r="U152" s="6"/>
      <c r="V152" s="2"/>
      <c r="W152" s="2"/>
      <c r="X152" s="2"/>
      <c r="Y152" s="2"/>
    </row>
    <row r="153" spans="1:25" s="5" customFormat="1" x14ac:dyDescent="0.2">
      <c r="A153" s="42"/>
      <c r="B153" s="2"/>
      <c r="C153" s="2"/>
      <c r="D153" s="2"/>
      <c r="E153" s="43"/>
      <c r="F153" s="43"/>
      <c r="G153" s="63"/>
      <c r="H153" s="64"/>
      <c r="I153" s="64"/>
      <c r="J153" s="64"/>
      <c r="K153" s="64"/>
      <c r="L153" s="64"/>
      <c r="M153" s="64"/>
      <c r="N153" s="64"/>
      <c r="O153" s="64"/>
      <c r="P153" s="64"/>
      <c r="Q153" s="43"/>
      <c r="R153" s="43"/>
      <c r="S153" s="68"/>
      <c r="U153" s="6"/>
      <c r="V153" s="2"/>
      <c r="W153" s="2"/>
      <c r="X153" s="2"/>
      <c r="Y153" s="2"/>
    </row>
    <row r="154" spans="1:25" s="5" customFormat="1" x14ac:dyDescent="0.2">
      <c r="A154" s="42"/>
      <c r="B154" s="2"/>
      <c r="C154" s="2"/>
      <c r="D154" s="2"/>
      <c r="E154" s="43"/>
      <c r="F154" s="43"/>
      <c r="G154" s="63"/>
      <c r="H154" s="64"/>
      <c r="I154" s="64"/>
      <c r="J154" s="64"/>
      <c r="K154" s="64"/>
      <c r="L154" s="64"/>
      <c r="M154" s="64"/>
      <c r="N154" s="64"/>
      <c r="O154" s="64"/>
      <c r="P154" s="64"/>
      <c r="Q154" s="43"/>
      <c r="R154" s="43"/>
      <c r="S154" s="68"/>
      <c r="U154" s="6"/>
      <c r="V154" s="2"/>
      <c r="W154" s="2"/>
      <c r="X154" s="2"/>
      <c r="Y154" s="2"/>
    </row>
    <row r="155" spans="1:25" s="5" customFormat="1" x14ac:dyDescent="0.2">
      <c r="A155" s="42"/>
      <c r="B155" s="2"/>
      <c r="C155" s="2"/>
      <c r="D155" s="2"/>
      <c r="E155" s="43"/>
      <c r="F155" s="43"/>
      <c r="G155" s="63"/>
      <c r="H155" s="64"/>
      <c r="I155" s="64"/>
      <c r="J155" s="64"/>
      <c r="K155" s="64"/>
      <c r="L155" s="64"/>
      <c r="M155" s="64"/>
      <c r="N155" s="64"/>
      <c r="O155" s="64"/>
      <c r="P155" s="64"/>
      <c r="Q155" s="43"/>
      <c r="R155" s="43"/>
      <c r="S155" s="68"/>
      <c r="U155" s="6"/>
      <c r="V155" s="2"/>
      <c r="W155" s="2"/>
      <c r="X155" s="2"/>
      <c r="Y155" s="2"/>
    </row>
    <row r="157" spans="1:25" s="6" customFormat="1" x14ac:dyDescent="0.2">
      <c r="A157" s="42"/>
      <c r="B157" s="2" t="s">
        <v>236</v>
      </c>
      <c r="C157" s="2"/>
      <c r="D157" s="2"/>
      <c r="E157" s="43"/>
      <c r="F157" s="68">
        <v>1410100</v>
      </c>
      <c r="G157" s="63"/>
      <c r="H157" s="64"/>
      <c r="I157" s="64"/>
      <c r="J157" s="64"/>
      <c r="K157" s="64"/>
      <c r="L157" s="64"/>
      <c r="M157" s="64"/>
      <c r="N157" s="64"/>
      <c r="O157" s="64"/>
      <c r="P157" s="64"/>
      <c r="Q157" s="75">
        <f>Q20+Q21+Q22+Q23</f>
        <v>1410100</v>
      </c>
      <c r="R157" s="43"/>
      <c r="S157" s="75">
        <f>F157-Q157</f>
        <v>0</v>
      </c>
      <c r="T157" s="76"/>
      <c r="V157" s="2"/>
      <c r="W157" s="2"/>
      <c r="X157" s="2"/>
      <c r="Y157" s="2"/>
    </row>
    <row r="158" spans="1:25" s="6" customFormat="1" x14ac:dyDescent="0.2">
      <c r="A158" s="42"/>
      <c r="B158" s="2" t="s">
        <v>237</v>
      </c>
      <c r="C158" s="2"/>
      <c r="D158" s="2"/>
      <c r="E158" s="43"/>
      <c r="F158" s="68">
        <v>505677</v>
      </c>
      <c r="G158" s="63"/>
      <c r="H158" s="64"/>
      <c r="I158" s="64"/>
      <c r="J158" s="64"/>
      <c r="K158" s="64"/>
      <c r="L158" s="64"/>
      <c r="M158" s="64"/>
      <c r="N158" s="64"/>
      <c r="O158" s="64"/>
      <c r="P158" s="64"/>
      <c r="Q158" s="75">
        <f>Q90+Q91+Q92+Q93+Q94</f>
        <v>695217</v>
      </c>
      <c r="R158" s="43"/>
      <c r="S158" s="75">
        <f t="shared" ref="S158:S174" si="9">F158-Q158</f>
        <v>-189540</v>
      </c>
      <c r="T158" s="5"/>
      <c r="V158" s="2"/>
      <c r="W158" s="2"/>
      <c r="X158" s="2"/>
      <c r="Y158" s="2"/>
    </row>
    <row r="159" spans="1:25" s="6" customFormat="1" x14ac:dyDescent="0.2">
      <c r="A159" s="42"/>
      <c r="B159" s="2" t="s">
        <v>238</v>
      </c>
      <c r="C159" s="2"/>
      <c r="D159" s="2"/>
      <c r="E159" s="43"/>
      <c r="F159" s="68">
        <v>68340</v>
      </c>
      <c r="G159" s="63"/>
      <c r="H159" s="64"/>
      <c r="I159" s="64"/>
      <c r="J159" s="64"/>
      <c r="K159" s="64"/>
      <c r="L159" s="64"/>
      <c r="M159" s="64"/>
      <c r="N159" s="64"/>
      <c r="O159" s="64"/>
      <c r="P159" s="64"/>
      <c r="Q159" s="75">
        <f>Q89</f>
        <v>68340</v>
      </c>
      <c r="R159" s="43"/>
      <c r="S159" s="75">
        <f t="shared" si="9"/>
        <v>0</v>
      </c>
      <c r="T159" s="5"/>
      <c r="V159" s="2"/>
      <c r="W159" s="2"/>
      <c r="X159" s="2"/>
      <c r="Y159" s="2"/>
    </row>
    <row r="160" spans="1:25" s="6" customFormat="1" x14ac:dyDescent="0.2">
      <c r="A160" s="42"/>
      <c r="B160" s="2" t="s">
        <v>239</v>
      </c>
      <c r="C160" s="2"/>
      <c r="D160" s="2"/>
      <c r="E160" s="43"/>
      <c r="F160" s="68">
        <v>6802400</v>
      </c>
      <c r="G160" s="63"/>
      <c r="H160" s="64"/>
      <c r="I160" s="64"/>
      <c r="J160" s="64"/>
      <c r="K160" s="64"/>
      <c r="L160" s="64"/>
      <c r="M160" s="64"/>
      <c r="N160" s="64"/>
      <c r="O160" s="64"/>
      <c r="P160" s="64"/>
      <c r="Q160" s="75">
        <f>Q97+Q98+Q99+Q100+Q101+Q102</f>
        <v>6802400</v>
      </c>
      <c r="R160" s="43"/>
      <c r="S160" s="75">
        <f t="shared" si="9"/>
        <v>0</v>
      </c>
      <c r="T160" s="5"/>
      <c r="V160" s="2"/>
      <c r="W160" s="2"/>
      <c r="X160" s="2"/>
      <c r="Y160" s="2"/>
    </row>
    <row r="161" spans="1:25" s="6" customFormat="1" x14ac:dyDescent="0.2">
      <c r="A161" s="42"/>
      <c r="B161" s="2" t="s">
        <v>240</v>
      </c>
      <c r="C161" s="2"/>
      <c r="D161" s="2"/>
      <c r="E161" s="43"/>
      <c r="F161" s="68">
        <v>0</v>
      </c>
      <c r="G161" s="63"/>
      <c r="H161" s="64"/>
      <c r="I161" s="64"/>
      <c r="J161" s="64"/>
      <c r="K161" s="64"/>
      <c r="L161" s="64"/>
      <c r="M161" s="64"/>
      <c r="N161" s="64"/>
      <c r="O161" s="64"/>
      <c r="P161" s="64"/>
      <c r="Q161" s="75">
        <f>Q32+Q33+Q34+Q35</f>
        <v>0</v>
      </c>
      <c r="R161" s="43"/>
      <c r="S161" s="75">
        <f t="shared" si="9"/>
        <v>0</v>
      </c>
      <c r="T161" s="5"/>
      <c r="V161" s="2"/>
      <c r="W161" s="2"/>
      <c r="X161" s="2"/>
      <c r="Y161" s="2"/>
    </row>
    <row r="162" spans="1:25" s="6" customFormat="1" x14ac:dyDescent="0.2">
      <c r="A162" s="42"/>
      <c r="B162" s="2" t="s">
        <v>241</v>
      </c>
      <c r="C162" s="2"/>
      <c r="D162" s="2"/>
      <c r="E162" s="43"/>
      <c r="F162" s="68">
        <v>355750</v>
      </c>
      <c r="G162" s="63"/>
      <c r="H162" s="64"/>
      <c r="I162" s="64"/>
      <c r="J162" s="64"/>
      <c r="K162" s="64"/>
      <c r="L162" s="64"/>
      <c r="M162" s="64"/>
      <c r="N162" s="64"/>
      <c r="O162" s="64"/>
      <c r="P162" s="64"/>
      <c r="Q162" s="75">
        <f>Q7</f>
        <v>355750</v>
      </c>
      <c r="R162" s="43"/>
      <c r="S162" s="75">
        <f t="shared" si="9"/>
        <v>0</v>
      </c>
      <c r="T162" s="5"/>
      <c r="V162" s="2"/>
      <c r="W162" s="2"/>
      <c r="X162" s="2"/>
      <c r="Y162" s="2"/>
    </row>
    <row r="163" spans="1:25" s="6" customFormat="1" x14ac:dyDescent="0.2">
      <c r="A163" s="42"/>
      <c r="B163" s="2" t="s">
        <v>89</v>
      </c>
      <c r="C163" s="2"/>
      <c r="D163" s="2"/>
      <c r="E163" s="43"/>
      <c r="F163" s="68">
        <v>14714000</v>
      </c>
      <c r="G163" s="63"/>
      <c r="H163" s="64"/>
      <c r="I163" s="64"/>
      <c r="J163" s="64"/>
      <c r="K163" s="64"/>
      <c r="L163" s="64"/>
      <c r="M163" s="64"/>
      <c r="N163" s="64"/>
      <c r="O163" s="64"/>
      <c r="P163" s="64"/>
      <c r="Q163" s="75">
        <f>Q57+Q58+Q59+Q60+Q61+Q62+Q80</f>
        <v>14714000</v>
      </c>
      <c r="R163" s="43"/>
      <c r="S163" s="75">
        <f t="shared" si="9"/>
        <v>0</v>
      </c>
      <c r="T163" s="5"/>
      <c r="V163" s="2"/>
      <c r="W163" s="2"/>
      <c r="X163" s="2"/>
      <c r="Y163" s="2"/>
    </row>
    <row r="164" spans="1:25" s="6" customFormat="1" x14ac:dyDescent="0.2">
      <c r="A164" s="42"/>
      <c r="B164" s="2" t="s">
        <v>26</v>
      </c>
      <c r="C164" s="2"/>
      <c r="D164" s="2"/>
      <c r="E164" s="43"/>
      <c r="F164" s="68">
        <v>11905000</v>
      </c>
      <c r="G164" s="63"/>
      <c r="H164" s="64"/>
      <c r="I164" s="64"/>
      <c r="J164" s="64"/>
      <c r="K164" s="64"/>
      <c r="L164" s="64"/>
      <c r="M164" s="64"/>
      <c r="N164" s="64"/>
      <c r="O164" s="64"/>
      <c r="P164" s="64"/>
      <c r="Q164" s="75">
        <f>Q10+Q11+Q12+Q15+Q29</f>
        <v>12469000</v>
      </c>
      <c r="R164" s="43"/>
      <c r="S164" s="75">
        <f t="shared" si="9"/>
        <v>-564000</v>
      </c>
      <c r="T164" s="5"/>
      <c r="V164" s="2"/>
      <c r="W164" s="2"/>
      <c r="X164" s="2"/>
      <c r="Y164" s="2"/>
    </row>
    <row r="165" spans="1:25" s="6" customFormat="1" x14ac:dyDescent="0.2">
      <c r="A165" s="42"/>
      <c r="B165" s="2" t="s">
        <v>83</v>
      </c>
      <c r="C165" s="2"/>
      <c r="D165" s="2"/>
      <c r="E165" s="43"/>
      <c r="F165" s="68">
        <v>10958000</v>
      </c>
      <c r="G165" s="63"/>
      <c r="H165" s="64"/>
      <c r="I165" s="64"/>
      <c r="J165" s="64"/>
      <c r="K165" s="64"/>
      <c r="L165" s="64"/>
      <c r="M165" s="64"/>
      <c r="N165" s="64"/>
      <c r="O165" s="64"/>
      <c r="P165" s="64"/>
      <c r="Q165" s="75">
        <f>Q52+Q53+Q54</f>
        <v>20590000</v>
      </c>
      <c r="R165" s="43"/>
      <c r="S165" s="75">
        <f t="shared" si="9"/>
        <v>-9632000</v>
      </c>
      <c r="T165" s="5"/>
      <c r="V165" s="2"/>
      <c r="W165" s="2"/>
      <c r="X165" s="2"/>
      <c r="Y165" s="2"/>
    </row>
    <row r="166" spans="1:25" s="6" customFormat="1" x14ac:dyDescent="0.2">
      <c r="A166" s="42"/>
      <c r="B166" s="2" t="s">
        <v>65</v>
      </c>
      <c r="C166" s="2"/>
      <c r="D166" s="2"/>
      <c r="E166" s="43"/>
      <c r="F166" s="68">
        <v>1250400</v>
      </c>
      <c r="G166" s="63"/>
      <c r="H166" s="64"/>
      <c r="I166" s="64"/>
      <c r="J166" s="64"/>
      <c r="K166" s="64"/>
      <c r="L166" s="64"/>
      <c r="M166" s="64"/>
      <c r="N166" s="64"/>
      <c r="O166" s="64"/>
      <c r="P166" s="64"/>
      <c r="Q166" s="75">
        <f>Q40+Q41+Q42+Q43+Q77</f>
        <v>3239800</v>
      </c>
      <c r="R166" s="43"/>
      <c r="S166" s="75">
        <f t="shared" si="9"/>
        <v>-1989400</v>
      </c>
      <c r="T166" s="5"/>
      <c r="V166" s="2"/>
      <c r="W166" s="2"/>
      <c r="X166" s="2"/>
      <c r="Y166" s="2"/>
    </row>
    <row r="167" spans="1:25" s="6" customFormat="1" x14ac:dyDescent="0.2">
      <c r="A167" s="42"/>
      <c r="B167" s="2" t="s">
        <v>31</v>
      </c>
      <c r="C167" s="2"/>
      <c r="D167" s="2"/>
      <c r="E167" s="43"/>
      <c r="F167" s="68">
        <v>1345000</v>
      </c>
      <c r="G167" s="63"/>
      <c r="H167" s="64"/>
      <c r="I167" s="64"/>
      <c r="J167" s="64"/>
      <c r="K167" s="64"/>
      <c r="L167" s="64"/>
      <c r="M167" s="64"/>
      <c r="N167" s="64"/>
      <c r="O167" s="64"/>
      <c r="P167" s="64"/>
      <c r="Q167" s="75">
        <f>Q14+Q44+Q45+Q46+Q47+Q48+Q75+Q79</f>
        <v>6445000</v>
      </c>
      <c r="R167" s="43"/>
      <c r="S167" s="75">
        <f t="shared" si="9"/>
        <v>-5100000</v>
      </c>
      <c r="T167" s="5"/>
      <c r="V167" s="2"/>
      <c r="W167" s="2"/>
      <c r="X167" s="2"/>
      <c r="Y167" s="2"/>
    </row>
    <row r="168" spans="1:25" s="6" customFormat="1" x14ac:dyDescent="0.2">
      <c r="A168" s="42"/>
      <c r="B168" s="2" t="s">
        <v>29</v>
      </c>
      <c r="C168" s="2"/>
      <c r="D168" s="2"/>
      <c r="E168" s="43"/>
      <c r="F168" s="68">
        <v>6659900</v>
      </c>
      <c r="G168" s="63"/>
      <c r="H168" s="64"/>
      <c r="I168" s="64"/>
      <c r="J168" s="64"/>
      <c r="K168" s="64"/>
      <c r="L168" s="64"/>
      <c r="M168" s="64"/>
      <c r="N168" s="64"/>
      <c r="O168" s="64"/>
      <c r="P168" s="64"/>
      <c r="Q168" s="75">
        <f>Q13+Q63+Q64+Q65+Q66+Q67+Q68+Q72+Q73+Q74+Q81+Q82+Q83+Q84+Q85</f>
        <v>9749900</v>
      </c>
      <c r="R168" s="43"/>
      <c r="S168" s="75">
        <f t="shared" si="9"/>
        <v>-3090000</v>
      </c>
      <c r="T168" s="5"/>
      <c r="V168" s="2"/>
      <c r="W168" s="2"/>
      <c r="X168" s="2"/>
      <c r="Y168" s="2"/>
    </row>
    <row r="169" spans="1:25" s="6" customFormat="1" x14ac:dyDescent="0.2">
      <c r="A169" s="42"/>
      <c r="B169" s="2" t="s">
        <v>79</v>
      </c>
      <c r="C169" s="2"/>
      <c r="D169" s="2"/>
      <c r="E169" s="43"/>
      <c r="F169" s="68">
        <v>0</v>
      </c>
      <c r="G169" s="63"/>
      <c r="H169" s="64"/>
      <c r="I169" s="64"/>
      <c r="J169" s="64"/>
      <c r="K169" s="64"/>
      <c r="L169" s="64"/>
      <c r="M169" s="64"/>
      <c r="N169" s="64"/>
      <c r="O169" s="64"/>
      <c r="P169" s="64"/>
      <c r="Q169" s="43">
        <f>Q49+Q50+Q51</f>
        <v>0</v>
      </c>
      <c r="R169" s="43"/>
      <c r="S169" s="75">
        <f t="shared" si="9"/>
        <v>0</v>
      </c>
      <c r="T169" s="5"/>
      <c r="V169" s="2"/>
      <c r="W169" s="2"/>
      <c r="X169" s="2"/>
      <c r="Y169" s="2"/>
    </row>
    <row r="170" spans="1:25" s="6" customFormat="1" x14ac:dyDescent="0.2">
      <c r="A170" s="42"/>
      <c r="B170" s="2" t="s">
        <v>61</v>
      </c>
      <c r="C170" s="2"/>
      <c r="D170" s="2"/>
      <c r="E170" s="43"/>
      <c r="F170" s="68">
        <v>0</v>
      </c>
      <c r="G170" s="63"/>
      <c r="H170" s="64"/>
      <c r="I170" s="64"/>
      <c r="J170" s="64"/>
      <c r="K170" s="64"/>
      <c r="L170" s="64"/>
      <c r="M170" s="64"/>
      <c r="N170" s="64"/>
      <c r="O170" s="64"/>
      <c r="P170" s="64"/>
      <c r="Q170" s="43">
        <f>Q37+Q38+Q39+Q86</f>
        <v>0</v>
      </c>
      <c r="R170" s="43"/>
      <c r="S170" s="75">
        <f t="shared" si="9"/>
        <v>0</v>
      </c>
      <c r="T170" s="5"/>
      <c r="V170" s="2"/>
      <c r="W170" s="2"/>
      <c r="X170" s="2"/>
      <c r="Y170" s="2"/>
    </row>
    <row r="171" spans="1:25" s="6" customFormat="1" x14ac:dyDescent="0.2">
      <c r="A171" s="42"/>
      <c r="B171" s="2" t="s">
        <v>46</v>
      </c>
      <c r="C171" s="2"/>
      <c r="D171" s="2"/>
      <c r="E171" s="43"/>
      <c r="F171" s="68">
        <v>0</v>
      </c>
      <c r="G171" s="63"/>
      <c r="H171" s="64"/>
      <c r="I171" s="64"/>
      <c r="J171" s="64"/>
      <c r="K171" s="64"/>
      <c r="L171" s="64"/>
      <c r="M171" s="64"/>
      <c r="N171" s="64"/>
      <c r="O171" s="64"/>
      <c r="P171" s="64"/>
      <c r="Q171" s="43">
        <f>Q25+Q27+Q76</f>
        <v>0</v>
      </c>
      <c r="R171" s="43"/>
      <c r="S171" s="75">
        <f t="shared" si="9"/>
        <v>0</v>
      </c>
      <c r="T171" s="5"/>
      <c r="V171" s="2"/>
      <c r="W171" s="2"/>
      <c r="X171" s="2"/>
      <c r="Y171" s="2"/>
    </row>
    <row r="172" spans="1:25" s="6" customFormat="1" x14ac:dyDescent="0.2">
      <c r="A172" s="42"/>
      <c r="B172" s="2" t="s">
        <v>103</v>
      </c>
      <c r="C172" s="2"/>
      <c r="D172" s="2"/>
      <c r="E172" s="43"/>
      <c r="F172" s="68">
        <v>2469500</v>
      </c>
      <c r="G172" s="63"/>
      <c r="H172" s="64"/>
      <c r="I172" s="64"/>
      <c r="J172" s="64"/>
      <c r="K172" s="64"/>
      <c r="L172" s="64"/>
      <c r="M172" s="64"/>
      <c r="N172" s="64"/>
      <c r="O172" s="64"/>
      <c r="P172" s="64"/>
      <c r="Q172" s="75">
        <f>Q69+Q70</f>
        <v>4237300</v>
      </c>
      <c r="R172" s="43"/>
      <c r="S172" s="75">
        <f t="shared" si="9"/>
        <v>-1767800</v>
      </c>
      <c r="T172" s="5"/>
      <c r="V172" s="2"/>
      <c r="W172" s="2"/>
      <c r="X172" s="2"/>
      <c r="Y172" s="2"/>
    </row>
    <row r="173" spans="1:25" s="5" customFormat="1" x14ac:dyDescent="0.2">
      <c r="A173" s="42"/>
      <c r="B173" s="2" t="s">
        <v>24</v>
      </c>
      <c r="C173" s="2"/>
      <c r="D173" s="2"/>
      <c r="E173" s="43"/>
      <c r="F173" s="68">
        <v>4586000</v>
      </c>
      <c r="G173" s="63"/>
      <c r="H173" s="64"/>
      <c r="I173" s="64"/>
      <c r="J173" s="64"/>
      <c r="K173" s="64"/>
      <c r="L173" s="64"/>
      <c r="M173" s="64"/>
      <c r="N173" s="64"/>
      <c r="O173" s="64"/>
      <c r="P173" s="64"/>
      <c r="Q173" s="75">
        <f>Q9+Q26+Q55+Q56+Q71+Q78</f>
        <v>9818000</v>
      </c>
      <c r="R173" s="43"/>
      <c r="S173" s="75">
        <f t="shared" si="9"/>
        <v>-5232000</v>
      </c>
      <c r="U173" s="6"/>
      <c r="V173" s="2"/>
      <c r="W173" s="2"/>
      <c r="X173" s="2"/>
      <c r="Y173" s="2"/>
    </row>
    <row r="174" spans="1:25" s="5" customFormat="1" x14ac:dyDescent="0.2">
      <c r="A174" s="42"/>
      <c r="B174" s="2" t="s">
        <v>36</v>
      </c>
      <c r="C174" s="2"/>
      <c r="D174" s="2"/>
      <c r="E174" s="43"/>
      <c r="F174" s="68">
        <v>4254996.95</v>
      </c>
      <c r="G174" s="63"/>
      <c r="H174" s="64"/>
      <c r="I174" s="64"/>
      <c r="J174" s="64"/>
      <c r="K174" s="64"/>
      <c r="L174" s="64"/>
      <c r="M174" s="64"/>
      <c r="N174" s="64"/>
      <c r="O174" s="64"/>
      <c r="P174" s="64"/>
      <c r="Q174" s="74">
        <f>Q17</f>
        <v>5095162.95</v>
      </c>
      <c r="R174" s="43"/>
      <c r="S174" s="75">
        <f t="shared" si="9"/>
        <v>-840166</v>
      </c>
      <c r="U174" s="6"/>
      <c r="V174" s="2"/>
      <c r="W174" s="2"/>
      <c r="X174" s="2"/>
      <c r="Y174" s="2"/>
    </row>
    <row r="175" spans="1:25" s="5" customFormat="1" x14ac:dyDescent="0.2">
      <c r="A175" s="42"/>
      <c r="B175" s="2"/>
      <c r="C175" s="2"/>
      <c r="D175" s="2"/>
      <c r="E175" s="43"/>
      <c r="F175" s="43"/>
      <c r="G175" s="63"/>
      <c r="H175" s="64"/>
      <c r="I175" s="64"/>
      <c r="J175" s="64"/>
      <c r="K175" s="64"/>
      <c r="L175" s="64"/>
      <c r="M175" s="64"/>
      <c r="N175" s="64"/>
      <c r="O175" s="64"/>
      <c r="P175" s="64"/>
      <c r="Q175" s="64">
        <f>SUBTOTAL(9,Q157:Q174)</f>
        <v>95689969.950000003</v>
      </c>
      <c r="R175" s="43"/>
      <c r="S175" s="43"/>
      <c r="U175" s="6"/>
      <c r="V175" s="2"/>
      <c r="W175" s="2"/>
      <c r="X175" s="2"/>
      <c r="Y175" s="2"/>
    </row>
  </sheetData>
  <autoFilter ref="U1:U175"/>
  <mergeCells count="2">
    <mergeCell ref="A1:V1"/>
    <mergeCell ref="A2:U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oc13">
    <tabColor rgb="FFFFFF00"/>
  </sheetPr>
  <dimension ref="A1:V179"/>
  <sheetViews>
    <sheetView zoomScale="70" zoomScaleNormal="70" workbookViewId="0">
      <selection activeCell="P7" sqref="P7"/>
    </sheetView>
  </sheetViews>
  <sheetFormatPr defaultRowHeight="24" outlineLevelCol="1" x14ac:dyDescent="0.2"/>
  <cols>
    <col min="1" max="1" width="8.5703125" style="42" customWidth="1"/>
    <col min="2" max="2" width="40.28515625" style="2" customWidth="1"/>
    <col min="3" max="3" width="16.7109375" style="2" customWidth="1"/>
    <col min="4" max="4" width="15.7109375" style="43" customWidth="1"/>
    <col min="5" max="5" width="17.5703125" style="43" customWidth="1"/>
    <col min="6" max="6" width="15.5703125" style="63" hidden="1" customWidth="1" outlineLevel="1"/>
    <col min="7" max="15" width="15.5703125" style="64" hidden="1" customWidth="1" outlineLevel="1"/>
    <col min="16" max="16" width="20.140625" style="43" customWidth="1" collapsed="1"/>
    <col min="17" max="17" width="10.85546875" style="43" customWidth="1"/>
    <col min="18" max="18" width="16.7109375" style="43" customWidth="1"/>
    <col min="19" max="19" width="16.7109375" style="5" customWidth="1"/>
    <col min="20" max="20" width="18" style="6" customWidth="1"/>
    <col min="21" max="21" width="16" style="2" customWidth="1"/>
    <col min="22" max="22" width="0" style="2" hidden="1" customWidth="1"/>
    <col min="23" max="16384" width="9.140625" style="2"/>
  </cols>
  <sheetData>
    <row r="1" spans="1:22" ht="27.75" x14ac:dyDescent="0.2">
      <c r="A1" s="1" t="s">
        <v>0</v>
      </c>
      <c r="B1" s="1"/>
      <c r="C1" s="1"/>
      <c r="D1" s="1"/>
      <c r="E1" s="1"/>
      <c r="F1" s="44"/>
      <c r="G1" s="44"/>
      <c r="H1" s="44"/>
      <c r="I1" s="44"/>
      <c r="J1" s="44"/>
      <c r="K1" s="44"/>
      <c r="L1" s="44"/>
      <c r="M1" s="44"/>
      <c r="N1" s="44"/>
      <c r="O1" s="44"/>
      <c r="P1" s="1"/>
      <c r="Q1" s="1"/>
      <c r="R1" s="1"/>
      <c r="S1" s="1"/>
      <c r="T1" s="1"/>
      <c r="U1" s="1"/>
    </row>
    <row r="2" spans="1:22" s="6" customFormat="1" ht="24" customHeight="1" x14ac:dyDescent="0.2">
      <c r="A2" s="4" t="s">
        <v>292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 t="s">
        <v>1</v>
      </c>
    </row>
    <row r="3" spans="1:22" s="6" customFormat="1" ht="48" customHeight="1" x14ac:dyDescent="0.2">
      <c r="A3" s="7" t="s">
        <v>2</v>
      </c>
      <c r="B3" s="8" t="s">
        <v>3</v>
      </c>
      <c r="C3" s="8" t="s">
        <v>4</v>
      </c>
      <c r="D3" s="8" t="s">
        <v>6</v>
      </c>
      <c r="E3" s="8" t="s">
        <v>7</v>
      </c>
      <c r="F3" s="45" t="s">
        <v>146</v>
      </c>
      <c r="G3" s="8" t="s">
        <v>147</v>
      </c>
      <c r="H3" s="8" t="s">
        <v>148</v>
      </c>
      <c r="I3" s="8" t="s">
        <v>149</v>
      </c>
      <c r="J3" s="8" t="s">
        <v>150</v>
      </c>
      <c r="K3" s="8" t="s">
        <v>151</v>
      </c>
      <c r="L3" s="8" t="s">
        <v>152</v>
      </c>
      <c r="M3" s="8" t="s">
        <v>153</v>
      </c>
      <c r="N3" s="8" t="s">
        <v>154</v>
      </c>
      <c r="O3" s="8" t="s">
        <v>155</v>
      </c>
      <c r="P3" s="8" t="s">
        <v>8</v>
      </c>
      <c r="Q3" s="7" t="s">
        <v>9</v>
      </c>
      <c r="R3" s="7" t="s">
        <v>10</v>
      </c>
      <c r="S3" s="7" t="s">
        <v>11</v>
      </c>
      <c r="T3" s="8" t="s">
        <v>12</v>
      </c>
      <c r="U3" s="8" t="s">
        <v>13</v>
      </c>
    </row>
    <row r="4" spans="1:22" s="6" customFormat="1" ht="3" customHeight="1" x14ac:dyDescent="0.2">
      <c r="A4" s="9"/>
      <c r="B4" s="10"/>
      <c r="C4" s="11"/>
      <c r="D4" s="12"/>
      <c r="E4" s="12"/>
      <c r="F4" s="28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46"/>
      <c r="T4" s="13"/>
      <c r="U4" s="11"/>
    </row>
    <row r="5" spans="1:22" s="6" customFormat="1" ht="24" customHeight="1" x14ac:dyDescent="0.2">
      <c r="A5" s="14"/>
      <c r="B5" s="15" t="s">
        <v>14</v>
      </c>
      <c r="C5" s="16"/>
      <c r="D5" s="16"/>
      <c r="E5" s="16"/>
      <c r="F5" s="21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47"/>
      <c r="T5" s="17"/>
      <c r="U5" s="18"/>
      <c r="V5" s="6" t="s">
        <v>15</v>
      </c>
    </row>
    <row r="6" spans="1:22" s="6" customFormat="1" ht="48" customHeight="1" x14ac:dyDescent="0.2">
      <c r="A6" s="19"/>
      <c r="B6" s="20" t="s">
        <v>16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48"/>
      <c r="T6" s="22"/>
      <c r="U6" s="23"/>
    </row>
    <row r="7" spans="1:22" s="6" customFormat="1" ht="72.75" customHeight="1" x14ac:dyDescent="0.2">
      <c r="A7" s="9">
        <v>1</v>
      </c>
      <c r="B7" s="24" t="s">
        <v>17</v>
      </c>
      <c r="C7" s="11">
        <v>1315900</v>
      </c>
      <c r="D7" s="12"/>
      <c r="E7" s="12"/>
      <c r="F7" s="28"/>
      <c r="G7" s="12"/>
      <c r="H7" s="12"/>
      <c r="I7" s="12"/>
      <c r="J7" s="12"/>
      <c r="K7" s="12"/>
      <c r="L7" s="12"/>
      <c r="M7" s="12"/>
      <c r="N7" s="12"/>
      <c r="O7" s="12"/>
      <c r="P7" s="51">
        <v>355750</v>
      </c>
      <c r="Q7" s="25">
        <f>P7*100/C7</f>
        <v>27.03472908275705</v>
      </c>
      <c r="R7" s="26">
        <f>C7-P7</f>
        <v>960150</v>
      </c>
      <c r="S7" s="46"/>
      <c r="T7" s="13" t="s">
        <v>18</v>
      </c>
      <c r="U7" s="11" t="s">
        <v>19</v>
      </c>
      <c r="V7" s="6" t="s">
        <v>20</v>
      </c>
    </row>
    <row r="8" spans="1:22" s="6" customFormat="1" ht="48.75" customHeight="1" x14ac:dyDescent="0.2">
      <c r="A8" s="19"/>
      <c r="B8" s="20" t="s">
        <v>21</v>
      </c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33"/>
      <c r="Q8" s="29"/>
      <c r="R8" s="30"/>
      <c r="S8" s="49"/>
      <c r="T8" s="19"/>
      <c r="U8" s="27"/>
    </row>
    <row r="9" spans="1:22" s="6" customFormat="1" ht="72" customHeight="1" x14ac:dyDescent="0.2">
      <c r="A9" s="13">
        <v>2</v>
      </c>
      <c r="B9" s="50" t="s">
        <v>22</v>
      </c>
      <c r="C9" s="32">
        <v>3598000</v>
      </c>
      <c r="D9" s="31">
        <v>2609434</v>
      </c>
      <c r="E9" s="12" t="s">
        <v>23</v>
      </c>
      <c r="F9" s="51"/>
      <c r="G9" s="51"/>
      <c r="H9" s="51"/>
      <c r="I9" s="51"/>
      <c r="J9" s="51">
        <f>D9</f>
        <v>2609434</v>
      </c>
      <c r="K9" s="51"/>
      <c r="L9" s="51"/>
      <c r="M9" s="51"/>
      <c r="N9" s="51"/>
      <c r="O9" s="51"/>
      <c r="P9" s="51">
        <v>2609434</v>
      </c>
      <c r="Q9" s="25">
        <f>P9*100/C9</f>
        <v>72.524569205113949</v>
      </c>
      <c r="R9" s="26">
        <f t="shared" ref="R9:R15" si="0">C9-P9</f>
        <v>988566</v>
      </c>
      <c r="S9" s="52">
        <f>C9-D9</f>
        <v>988566</v>
      </c>
      <c r="T9" s="13" t="s">
        <v>24</v>
      </c>
      <c r="U9" s="70" t="s">
        <v>166</v>
      </c>
      <c r="V9" s="6" t="s">
        <v>20</v>
      </c>
    </row>
    <row r="10" spans="1:22" s="6" customFormat="1" ht="48" customHeight="1" x14ac:dyDescent="0.2">
      <c r="A10" s="13">
        <v>3</v>
      </c>
      <c r="B10" s="50" t="s">
        <v>25</v>
      </c>
      <c r="C10" s="32"/>
      <c r="D10" s="3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51"/>
      <c r="Q10" s="25"/>
      <c r="R10" s="26">
        <f t="shared" si="0"/>
        <v>0</v>
      </c>
      <c r="S10" s="46"/>
      <c r="T10" s="13" t="s">
        <v>26</v>
      </c>
      <c r="U10" s="70" t="s">
        <v>166</v>
      </c>
      <c r="V10" s="6" t="s">
        <v>20</v>
      </c>
    </row>
    <row r="11" spans="1:22" s="6" customFormat="1" ht="96.75" customHeight="1" x14ac:dyDescent="0.2">
      <c r="A11" s="13"/>
      <c r="B11" s="50" t="s">
        <v>156</v>
      </c>
      <c r="C11" s="32">
        <v>6000000</v>
      </c>
      <c r="D11" s="31">
        <v>6000000</v>
      </c>
      <c r="E11" s="12" t="s">
        <v>157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51">
        <v>6000000</v>
      </c>
      <c r="Q11" s="25">
        <f>P11*100/C11</f>
        <v>100</v>
      </c>
      <c r="R11" s="26">
        <f t="shared" si="0"/>
        <v>0</v>
      </c>
      <c r="S11" s="52">
        <f>C11-D11</f>
        <v>0</v>
      </c>
      <c r="T11" s="13" t="s">
        <v>26</v>
      </c>
      <c r="U11" s="32"/>
    </row>
    <row r="12" spans="1:22" s="6" customFormat="1" ht="96.75" customHeight="1" x14ac:dyDescent="0.2">
      <c r="A12" s="13"/>
      <c r="B12" s="50" t="s">
        <v>158</v>
      </c>
      <c r="C12" s="32">
        <v>6000000</v>
      </c>
      <c r="D12" s="31">
        <v>4589000</v>
      </c>
      <c r="E12" s="12" t="s">
        <v>159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51">
        <v>4589000</v>
      </c>
      <c r="Q12" s="25">
        <f>P12*100/C12</f>
        <v>76.483333333333334</v>
      </c>
      <c r="R12" s="26">
        <f t="shared" si="0"/>
        <v>1411000</v>
      </c>
      <c r="S12" s="52">
        <f>C12-D12</f>
        <v>1411000</v>
      </c>
      <c r="T12" s="13" t="s">
        <v>26</v>
      </c>
      <c r="U12" s="32"/>
    </row>
    <row r="13" spans="1:22" s="6" customFormat="1" ht="72" x14ac:dyDescent="0.2">
      <c r="A13" s="13">
        <v>4</v>
      </c>
      <c r="B13" s="50" t="s">
        <v>28</v>
      </c>
      <c r="C13" s="32">
        <v>2379000</v>
      </c>
      <c r="D13" s="31">
        <v>2377000</v>
      </c>
      <c r="E13" s="12" t="s">
        <v>160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51"/>
      <c r="Q13" s="25">
        <f>P13*100/C13</f>
        <v>0</v>
      </c>
      <c r="R13" s="26">
        <f t="shared" si="0"/>
        <v>2379000</v>
      </c>
      <c r="S13" s="52">
        <f>C13-D13</f>
        <v>2000</v>
      </c>
      <c r="T13" s="13" t="s">
        <v>29</v>
      </c>
      <c r="U13" s="32" t="s">
        <v>142</v>
      </c>
      <c r="V13" s="6" t="s">
        <v>20</v>
      </c>
    </row>
    <row r="14" spans="1:22" s="6" customFormat="1" ht="72" customHeight="1" x14ac:dyDescent="0.2">
      <c r="A14" s="13">
        <v>5</v>
      </c>
      <c r="B14" s="50" t="s">
        <v>30</v>
      </c>
      <c r="C14" s="32">
        <v>7200000</v>
      </c>
      <c r="D14" s="3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51"/>
      <c r="Q14" s="25">
        <f>P14*100/C14</f>
        <v>0</v>
      </c>
      <c r="R14" s="26">
        <f t="shared" si="0"/>
        <v>7200000</v>
      </c>
      <c r="S14" s="46"/>
      <c r="T14" s="13" t="s">
        <v>31</v>
      </c>
      <c r="U14" s="32" t="s">
        <v>247</v>
      </c>
      <c r="V14" s="6" t="s">
        <v>20</v>
      </c>
    </row>
    <row r="15" spans="1:22" s="6" customFormat="1" ht="48" customHeight="1" x14ac:dyDescent="0.2">
      <c r="A15" s="13">
        <v>6</v>
      </c>
      <c r="B15" s="50" t="s">
        <v>32</v>
      </c>
      <c r="C15" s="32">
        <v>1900000</v>
      </c>
      <c r="D15" s="31">
        <v>1880000</v>
      </c>
      <c r="E15" s="12" t="s">
        <v>162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51">
        <v>1880000</v>
      </c>
      <c r="Q15" s="25">
        <f>P15*100/C15</f>
        <v>98.94736842105263</v>
      </c>
      <c r="R15" s="26">
        <f t="shared" si="0"/>
        <v>20000</v>
      </c>
      <c r="S15" s="52">
        <f>C15-D15</f>
        <v>20000</v>
      </c>
      <c r="T15" s="13" t="s">
        <v>26</v>
      </c>
      <c r="U15" s="70" t="s">
        <v>166</v>
      </c>
      <c r="V15" s="6" t="s">
        <v>20</v>
      </c>
    </row>
    <row r="16" spans="1:22" s="6" customFormat="1" ht="27" customHeight="1" x14ac:dyDescent="0.2">
      <c r="A16" s="19"/>
      <c r="B16" s="20" t="s">
        <v>34</v>
      </c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33"/>
      <c r="Q16" s="29"/>
      <c r="R16" s="30"/>
      <c r="S16" s="49"/>
      <c r="T16" s="19"/>
      <c r="U16" s="27"/>
    </row>
    <row r="17" spans="1:22" s="6" customFormat="1" ht="48" customHeight="1" x14ac:dyDescent="0.2">
      <c r="A17" s="9"/>
      <c r="B17" s="24" t="s">
        <v>35</v>
      </c>
      <c r="C17" s="11">
        <v>10000000</v>
      </c>
      <c r="D17" s="12"/>
      <c r="E17" s="12"/>
      <c r="F17" s="28"/>
      <c r="G17" s="12"/>
      <c r="H17" s="12"/>
      <c r="I17" s="12"/>
      <c r="J17" s="12"/>
      <c r="K17" s="12"/>
      <c r="L17" s="12"/>
      <c r="M17" s="12"/>
      <c r="N17" s="12"/>
      <c r="O17" s="12"/>
      <c r="P17" s="51">
        <v>5599943.0099999998</v>
      </c>
      <c r="Q17" s="25">
        <f>P17*100/C17</f>
        <v>55.999430099999998</v>
      </c>
      <c r="R17" s="26">
        <f>C17-P17</f>
        <v>4400056.99</v>
      </c>
      <c r="S17" s="46"/>
      <c r="T17" s="13" t="s">
        <v>36</v>
      </c>
      <c r="U17" s="11"/>
      <c r="V17" s="6" t="s">
        <v>20</v>
      </c>
    </row>
    <row r="18" spans="1:22" s="6" customFormat="1" ht="47.25" customHeight="1" x14ac:dyDescent="0.2">
      <c r="A18" s="34"/>
      <c r="B18" s="35" t="s">
        <v>37</v>
      </c>
      <c r="C18" s="36"/>
      <c r="D18" s="36"/>
      <c r="E18" s="36"/>
      <c r="F18" s="21"/>
      <c r="G18" s="36"/>
      <c r="H18" s="36"/>
      <c r="I18" s="36"/>
      <c r="J18" s="36"/>
      <c r="K18" s="36"/>
      <c r="L18" s="36"/>
      <c r="M18" s="36"/>
      <c r="N18" s="36"/>
      <c r="O18" s="36"/>
      <c r="P18" s="79"/>
      <c r="Q18" s="36"/>
      <c r="R18" s="36"/>
      <c r="S18" s="53"/>
      <c r="T18" s="37"/>
      <c r="U18" s="38"/>
      <c r="V18" s="6" t="s">
        <v>15</v>
      </c>
    </row>
    <row r="19" spans="1:22" s="6" customFormat="1" ht="48" customHeight="1" x14ac:dyDescent="0.2">
      <c r="A19" s="19"/>
      <c r="B19" s="20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80"/>
      <c r="Q19" s="21"/>
      <c r="R19" s="21"/>
      <c r="S19" s="48"/>
      <c r="T19" s="22"/>
      <c r="U19" s="23"/>
    </row>
    <row r="20" spans="1:22" s="6" customFormat="1" ht="75" customHeight="1" x14ac:dyDescent="0.2">
      <c r="A20" s="9">
        <v>7</v>
      </c>
      <c r="B20" s="24" t="s">
        <v>39</v>
      </c>
      <c r="C20" s="11">
        <v>9930000</v>
      </c>
      <c r="D20" s="31">
        <v>5959933</v>
      </c>
      <c r="E20" s="12" t="s">
        <v>163</v>
      </c>
      <c r="F20" s="28"/>
      <c r="G20" s="12"/>
      <c r="H20" s="12"/>
      <c r="I20" s="12"/>
      <c r="J20" s="12"/>
      <c r="K20" s="12"/>
      <c r="L20" s="12"/>
      <c r="M20" s="12"/>
      <c r="N20" s="12"/>
      <c r="O20" s="12"/>
      <c r="P20" s="51">
        <v>4168751.76</v>
      </c>
      <c r="Q20" s="25">
        <f>P20*100/C20</f>
        <v>41.981387311178246</v>
      </c>
      <c r="R20" s="26">
        <f>C20-P20</f>
        <v>5761248.2400000002</v>
      </c>
      <c r="S20" s="56">
        <f>C20-D20</f>
        <v>3970067</v>
      </c>
      <c r="T20" s="13" t="s">
        <v>40</v>
      </c>
      <c r="U20" s="11" t="s">
        <v>142</v>
      </c>
      <c r="V20" s="6" t="s">
        <v>20</v>
      </c>
    </row>
    <row r="21" spans="1:22" s="6" customFormat="1" ht="48" customHeight="1" x14ac:dyDescent="0.2">
      <c r="A21" s="9">
        <v>8</v>
      </c>
      <c r="B21" s="24" t="s">
        <v>41</v>
      </c>
      <c r="C21" s="11">
        <v>10000000</v>
      </c>
      <c r="D21" s="81">
        <v>8252154.5800000001</v>
      </c>
      <c r="E21" s="10" t="s">
        <v>163</v>
      </c>
      <c r="F21" s="28"/>
      <c r="G21" s="12"/>
      <c r="H21" s="12"/>
      <c r="I21" s="12"/>
      <c r="J21" s="12"/>
      <c r="K21" s="12"/>
      <c r="L21" s="12"/>
      <c r="M21" s="12"/>
      <c r="N21" s="12"/>
      <c r="O21" s="12"/>
      <c r="P21" s="51"/>
      <c r="Q21" s="25">
        <f>P21*100/C21</f>
        <v>0</v>
      </c>
      <c r="R21" s="26">
        <f>C21-P21</f>
        <v>10000000</v>
      </c>
      <c r="S21" s="82">
        <v>1747845.42</v>
      </c>
      <c r="T21" s="13" t="s">
        <v>40</v>
      </c>
      <c r="U21" s="11" t="s">
        <v>142</v>
      </c>
      <c r="V21" s="6" t="s">
        <v>20</v>
      </c>
    </row>
    <row r="22" spans="1:22" s="6" customFormat="1" ht="72" customHeight="1" x14ac:dyDescent="0.2">
      <c r="A22" s="9">
        <v>9</v>
      </c>
      <c r="B22" s="24" t="s">
        <v>42</v>
      </c>
      <c r="C22" s="11">
        <v>1415500</v>
      </c>
      <c r="D22" s="12"/>
      <c r="E22" s="12" t="s">
        <v>163</v>
      </c>
      <c r="F22" s="28"/>
      <c r="G22" s="12"/>
      <c r="H22" s="12"/>
      <c r="I22" s="12"/>
      <c r="J22" s="12"/>
      <c r="K22" s="12"/>
      <c r="L22" s="12"/>
      <c r="M22" s="12"/>
      <c r="N22" s="12"/>
      <c r="O22" s="12"/>
      <c r="P22" s="51">
        <v>1410100</v>
      </c>
      <c r="Q22" s="25">
        <f>P22*100/C22</f>
        <v>99.618509360649952</v>
      </c>
      <c r="R22" s="26">
        <f>C22-P22</f>
        <v>5400</v>
      </c>
      <c r="S22" s="83">
        <v>54000</v>
      </c>
      <c r="T22" s="13" t="s">
        <v>40</v>
      </c>
      <c r="U22" s="11" t="s">
        <v>166</v>
      </c>
      <c r="V22" s="6" t="s">
        <v>20</v>
      </c>
    </row>
    <row r="23" spans="1:22" s="6" customFormat="1" ht="54" customHeight="1" x14ac:dyDescent="0.2">
      <c r="A23" s="9">
        <v>10</v>
      </c>
      <c r="B23" s="24" t="s">
        <v>43</v>
      </c>
      <c r="C23" s="11">
        <v>9750000</v>
      </c>
      <c r="D23" s="31">
        <v>5619933</v>
      </c>
      <c r="E23" s="12" t="s">
        <v>163</v>
      </c>
      <c r="F23" s="28"/>
      <c r="G23" s="12"/>
      <c r="H23" s="12"/>
      <c r="I23" s="12"/>
      <c r="J23" s="12"/>
      <c r="K23" s="12"/>
      <c r="L23" s="12"/>
      <c r="M23" s="12"/>
      <c r="N23" s="12"/>
      <c r="O23" s="12"/>
      <c r="P23" s="51">
        <v>4168751.76</v>
      </c>
      <c r="Q23" s="25">
        <f>P23*100/C23</f>
        <v>42.75642830769231</v>
      </c>
      <c r="R23" s="26">
        <f>C23-P23</f>
        <v>5581248.2400000002</v>
      </c>
      <c r="S23" s="52">
        <f>C23-D23</f>
        <v>4130067</v>
      </c>
      <c r="T23" s="13" t="s">
        <v>40</v>
      </c>
      <c r="U23" s="11" t="s">
        <v>142</v>
      </c>
      <c r="V23" s="6" t="s">
        <v>20</v>
      </c>
    </row>
    <row r="24" spans="1:22" s="6" customFormat="1" ht="24" customHeight="1" x14ac:dyDescent="0.2">
      <c r="A24" s="19"/>
      <c r="B24" s="20" t="s">
        <v>44</v>
      </c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33"/>
      <c r="Q24" s="29"/>
      <c r="R24" s="30"/>
      <c r="S24" s="49"/>
      <c r="T24" s="19"/>
      <c r="U24" s="27"/>
    </row>
    <row r="25" spans="1:22" s="6" customFormat="1" ht="48" customHeight="1" x14ac:dyDescent="0.2">
      <c r="A25" s="13">
        <v>11</v>
      </c>
      <c r="B25" s="50" t="s">
        <v>45</v>
      </c>
      <c r="C25" s="32">
        <v>23000000</v>
      </c>
      <c r="D25" s="31">
        <v>21820620.489999998</v>
      </c>
      <c r="E25" s="12" t="s">
        <v>165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51"/>
      <c r="Q25" s="25">
        <f>P25*100/C25</f>
        <v>0</v>
      </c>
      <c r="R25" s="26">
        <f>C25-P25</f>
        <v>23000000</v>
      </c>
      <c r="S25" s="54">
        <f>C25-D25</f>
        <v>1179379.5100000016</v>
      </c>
      <c r="T25" s="13" t="s">
        <v>46</v>
      </c>
      <c r="U25" s="32" t="s">
        <v>142</v>
      </c>
      <c r="V25" s="6" t="s">
        <v>20</v>
      </c>
    </row>
    <row r="26" spans="1:22" s="6" customFormat="1" ht="72" customHeight="1" x14ac:dyDescent="0.2">
      <c r="A26" s="13">
        <v>12</v>
      </c>
      <c r="B26" s="50" t="s">
        <v>47</v>
      </c>
      <c r="C26" s="32">
        <v>1347000</v>
      </c>
      <c r="D26" s="31">
        <v>1098000</v>
      </c>
      <c r="E26" s="12" t="s">
        <v>48</v>
      </c>
      <c r="F26" s="51"/>
      <c r="G26" s="51"/>
      <c r="H26" s="51"/>
      <c r="I26" s="51">
        <f>D26</f>
        <v>1098000</v>
      </c>
      <c r="J26" s="51"/>
      <c r="K26" s="51"/>
      <c r="L26" s="51"/>
      <c r="M26" s="51"/>
      <c r="N26" s="51"/>
      <c r="O26" s="51"/>
      <c r="P26" s="51">
        <v>1098000</v>
      </c>
      <c r="Q26" s="25">
        <f>P26*100/C26</f>
        <v>81.514476614699333</v>
      </c>
      <c r="R26" s="26">
        <f>C26-P26</f>
        <v>249000</v>
      </c>
      <c r="S26" s="52">
        <f>C26-D26</f>
        <v>249000</v>
      </c>
      <c r="T26" s="13" t="s">
        <v>24</v>
      </c>
      <c r="U26" s="70" t="s">
        <v>166</v>
      </c>
      <c r="V26" s="6" t="s">
        <v>20</v>
      </c>
    </row>
    <row r="27" spans="1:22" s="6" customFormat="1" ht="49.5" customHeight="1" x14ac:dyDescent="0.2">
      <c r="A27" s="9">
        <v>13</v>
      </c>
      <c r="B27" s="24" t="s">
        <v>49</v>
      </c>
      <c r="C27" s="11">
        <v>20000000</v>
      </c>
      <c r="D27" s="31">
        <v>18800000</v>
      </c>
      <c r="E27" s="12" t="s">
        <v>222</v>
      </c>
      <c r="F27" s="28"/>
      <c r="G27" s="12"/>
      <c r="H27" s="12"/>
      <c r="I27" s="12"/>
      <c r="J27" s="12"/>
      <c r="K27" s="12"/>
      <c r="L27" s="12"/>
      <c r="M27" s="12"/>
      <c r="N27" s="12"/>
      <c r="O27" s="12"/>
      <c r="P27" s="51"/>
      <c r="Q27" s="25">
        <f>P27*100/C27</f>
        <v>0</v>
      </c>
      <c r="R27" s="26">
        <f>C27-P27</f>
        <v>20000000</v>
      </c>
      <c r="S27" s="52">
        <f>C27-D27</f>
        <v>1200000</v>
      </c>
      <c r="T27" s="13" t="s">
        <v>46</v>
      </c>
      <c r="U27" s="32" t="s">
        <v>142</v>
      </c>
      <c r="V27" s="6" t="s">
        <v>20</v>
      </c>
    </row>
    <row r="28" spans="1:22" s="6" customFormat="1" ht="48" customHeight="1" x14ac:dyDescent="0.2">
      <c r="A28" s="19"/>
      <c r="B28" s="20" t="s">
        <v>50</v>
      </c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33"/>
      <c r="Q28" s="29"/>
      <c r="R28" s="30"/>
      <c r="S28" s="49"/>
      <c r="T28" s="19"/>
      <c r="U28" s="27"/>
    </row>
    <row r="29" spans="1:22" s="6" customFormat="1" ht="96" customHeight="1" x14ac:dyDescent="0.2">
      <c r="A29" s="9">
        <v>14</v>
      </c>
      <c r="B29" s="24" t="s">
        <v>51</v>
      </c>
      <c r="C29" s="11">
        <v>5000000</v>
      </c>
      <c r="D29" s="12"/>
      <c r="E29" s="12"/>
      <c r="F29" s="28"/>
      <c r="G29" s="12"/>
      <c r="H29" s="12"/>
      <c r="I29" s="12"/>
      <c r="J29" s="12"/>
      <c r="K29" s="12"/>
      <c r="L29" s="12"/>
      <c r="M29" s="12"/>
      <c r="N29" s="12"/>
      <c r="O29" s="12"/>
      <c r="P29" s="51"/>
      <c r="Q29" s="25">
        <f>P29*100/C29</f>
        <v>0</v>
      </c>
      <c r="R29" s="26">
        <f>C29-P29</f>
        <v>5000000</v>
      </c>
      <c r="S29" s="46"/>
      <c r="T29" s="13" t="s">
        <v>26</v>
      </c>
      <c r="U29" s="32" t="s">
        <v>223</v>
      </c>
      <c r="V29" s="6" t="s">
        <v>20</v>
      </c>
    </row>
    <row r="30" spans="1:22" s="6" customFormat="1" ht="48" customHeight="1" x14ac:dyDescent="0.2">
      <c r="A30" s="14"/>
      <c r="B30" s="15" t="s">
        <v>52</v>
      </c>
      <c r="C30" s="16"/>
      <c r="D30" s="16"/>
      <c r="E30" s="16"/>
      <c r="F30" s="21"/>
      <c r="G30" s="16"/>
      <c r="H30" s="16"/>
      <c r="I30" s="16"/>
      <c r="J30" s="16"/>
      <c r="K30" s="16"/>
      <c r="L30" s="16"/>
      <c r="M30" s="16"/>
      <c r="N30" s="16"/>
      <c r="O30" s="16"/>
      <c r="P30" s="84"/>
      <c r="Q30" s="16"/>
      <c r="R30" s="16"/>
      <c r="S30" s="47"/>
      <c r="T30" s="17"/>
      <c r="U30" s="18"/>
      <c r="V30" s="6" t="s">
        <v>15</v>
      </c>
    </row>
    <row r="31" spans="1:22" s="6" customFormat="1" ht="48" customHeight="1" x14ac:dyDescent="0.2">
      <c r="A31" s="19"/>
      <c r="B31" s="20" t="s">
        <v>53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80"/>
      <c r="Q31" s="21"/>
      <c r="R31" s="21"/>
      <c r="S31" s="48"/>
      <c r="T31" s="22"/>
      <c r="U31" s="23"/>
    </row>
    <row r="32" spans="1:22" s="6" customFormat="1" ht="48" customHeight="1" x14ac:dyDescent="0.2">
      <c r="A32" s="9">
        <v>15</v>
      </c>
      <c r="B32" s="24" t="s">
        <v>54</v>
      </c>
      <c r="C32" s="11">
        <v>9900000</v>
      </c>
      <c r="D32" s="31">
        <v>8358000</v>
      </c>
      <c r="E32" s="12" t="s">
        <v>168</v>
      </c>
      <c r="F32" s="28"/>
      <c r="G32" s="12"/>
      <c r="H32" s="12"/>
      <c r="I32" s="12"/>
      <c r="J32" s="12"/>
      <c r="K32" s="12"/>
      <c r="L32" s="12"/>
      <c r="M32" s="12"/>
      <c r="N32" s="12"/>
      <c r="O32" s="12"/>
      <c r="P32" s="51"/>
      <c r="Q32" s="25">
        <f>P32*100/C32</f>
        <v>0</v>
      </c>
      <c r="R32" s="26">
        <f>C32-P32</f>
        <v>9900000</v>
      </c>
      <c r="S32" s="52">
        <f>C32-D32</f>
        <v>1542000</v>
      </c>
      <c r="T32" s="13" t="s">
        <v>55</v>
      </c>
      <c r="U32" s="32" t="s">
        <v>142</v>
      </c>
      <c r="V32" s="6" t="s">
        <v>20</v>
      </c>
    </row>
    <row r="33" spans="1:22" s="6" customFormat="1" ht="50.25" customHeight="1" x14ac:dyDescent="0.2">
      <c r="A33" s="9">
        <v>16</v>
      </c>
      <c r="B33" s="24" t="s">
        <v>224</v>
      </c>
      <c r="C33" s="11">
        <v>9950000</v>
      </c>
      <c r="D33" s="31">
        <v>8259000</v>
      </c>
      <c r="E33" s="12" t="s">
        <v>248</v>
      </c>
      <c r="F33" s="28"/>
      <c r="G33" s="12"/>
      <c r="H33" s="12"/>
      <c r="I33" s="12"/>
      <c r="J33" s="12"/>
      <c r="K33" s="12"/>
      <c r="L33" s="12"/>
      <c r="M33" s="12"/>
      <c r="N33" s="12"/>
      <c r="O33" s="12"/>
      <c r="P33" s="51"/>
      <c r="Q33" s="25">
        <f>P33*100/C33</f>
        <v>0</v>
      </c>
      <c r="R33" s="26">
        <f>C33-P33</f>
        <v>9950000</v>
      </c>
      <c r="S33" s="56">
        <f>C33-D33</f>
        <v>1691000</v>
      </c>
      <c r="T33" s="13" t="s">
        <v>55</v>
      </c>
      <c r="U33" s="32" t="s">
        <v>142</v>
      </c>
    </row>
    <row r="34" spans="1:22" s="6" customFormat="1" ht="48" customHeight="1" x14ac:dyDescent="0.2">
      <c r="A34" s="9">
        <v>17</v>
      </c>
      <c r="B34" s="24" t="s">
        <v>57</v>
      </c>
      <c r="C34" s="11">
        <v>9900000</v>
      </c>
      <c r="D34" s="31">
        <v>9850000</v>
      </c>
      <c r="E34" s="12" t="s">
        <v>168</v>
      </c>
      <c r="F34" s="28"/>
      <c r="G34" s="12"/>
      <c r="H34" s="12"/>
      <c r="I34" s="12"/>
      <c r="J34" s="12"/>
      <c r="K34" s="12"/>
      <c r="L34" s="12"/>
      <c r="M34" s="12"/>
      <c r="N34" s="12"/>
      <c r="O34" s="12"/>
      <c r="P34" s="51"/>
      <c r="Q34" s="25">
        <f>P34*100/C34</f>
        <v>0</v>
      </c>
      <c r="R34" s="26">
        <f>C34-P34</f>
        <v>9900000</v>
      </c>
      <c r="S34" s="52">
        <f>C34-D34</f>
        <v>50000</v>
      </c>
      <c r="T34" s="13" t="s">
        <v>55</v>
      </c>
      <c r="U34" s="32" t="s">
        <v>142</v>
      </c>
    </row>
    <row r="35" spans="1:22" s="6" customFormat="1" ht="48" customHeight="1" x14ac:dyDescent="0.2">
      <c r="A35" s="9">
        <v>18</v>
      </c>
      <c r="B35" s="24" t="s">
        <v>58</v>
      </c>
      <c r="C35" s="11">
        <v>5956000</v>
      </c>
      <c r="D35" s="31">
        <v>5950000</v>
      </c>
      <c r="E35" s="12" t="s">
        <v>168</v>
      </c>
      <c r="F35" s="28"/>
      <c r="G35" s="12"/>
      <c r="H35" s="12"/>
      <c r="I35" s="12"/>
      <c r="J35" s="12"/>
      <c r="K35" s="12"/>
      <c r="L35" s="12"/>
      <c r="M35" s="12"/>
      <c r="N35" s="12"/>
      <c r="O35" s="12"/>
      <c r="P35" s="51"/>
      <c r="Q35" s="25">
        <f>P35*100/C35</f>
        <v>0</v>
      </c>
      <c r="R35" s="26">
        <f>C35-P35</f>
        <v>5956000</v>
      </c>
      <c r="S35" s="55">
        <v>6000</v>
      </c>
      <c r="T35" s="13" t="s">
        <v>55</v>
      </c>
      <c r="U35" s="32" t="s">
        <v>142</v>
      </c>
    </row>
    <row r="36" spans="1:22" s="6" customFormat="1" ht="48" customHeight="1" x14ac:dyDescent="0.2">
      <c r="A36" s="19"/>
      <c r="B36" s="20" t="s">
        <v>59</v>
      </c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33"/>
      <c r="Q36" s="29"/>
      <c r="R36" s="30"/>
      <c r="S36" s="49"/>
      <c r="T36" s="19"/>
      <c r="U36" s="27"/>
    </row>
    <row r="37" spans="1:22" s="6" customFormat="1" ht="120" customHeight="1" x14ac:dyDescent="0.2">
      <c r="A37" s="9">
        <v>19</v>
      </c>
      <c r="B37" s="24" t="s">
        <v>60</v>
      </c>
      <c r="C37" s="11">
        <v>11500000</v>
      </c>
      <c r="D37" s="71">
        <v>9431600.3900000006</v>
      </c>
      <c r="E37" s="12" t="s">
        <v>226</v>
      </c>
      <c r="F37" s="28"/>
      <c r="G37" s="12"/>
      <c r="H37" s="12"/>
      <c r="I37" s="12"/>
      <c r="J37" s="12"/>
      <c r="K37" s="12"/>
      <c r="L37" s="12"/>
      <c r="M37" s="12"/>
      <c r="N37" s="12"/>
      <c r="O37" s="12"/>
      <c r="P37" s="51"/>
      <c r="Q37" s="25">
        <f t="shared" ref="Q37:Q86" si="1">P37*100/C37</f>
        <v>0</v>
      </c>
      <c r="R37" s="26">
        <f t="shared" ref="R37:R86" si="2">C37-P37</f>
        <v>11500000</v>
      </c>
      <c r="S37" s="54">
        <f>C37-D37</f>
        <v>2068399.6099999994</v>
      </c>
      <c r="T37" s="13" t="s">
        <v>61</v>
      </c>
      <c r="U37" s="32" t="s">
        <v>142</v>
      </c>
      <c r="V37" s="6" t="s">
        <v>20</v>
      </c>
    </row>
    <row r="38" spans="1:22" s="6" customFormat="1" ht="72" customHeight="1" x14ac:dyDescent="0.2">
      <c r="A38" s="9">
        <v>20</v>
      </c>
      <c r="B38" s="24" t="s">
        <v>62</v>
      </c>
      <c r="C38" s="11">
        <v>8290000</v>
      </c>
      <c r="D38" s="31">
        <v>7792600</v>
      </c>
      <c r="E38" s="12" t="s">
        <v>227</v>
      </c>
      <c r="F38" s="28"/>
      <c r="G38" s="12"/>
      <c r="H38" s="12"/>
      <c r="I38" s="12"/>
      <c r="J38" s="12"/>
      <c r="K38" s="12"/>
      <c r="L38" s="12"/>
      <c r="M38" s="12"/>
      <c r="N38" s="12"/>
      <c r="O38" s="12"/>
      <c r="P38" s="51">
        <v>740297</v>
      </c>
      <c r="Q38" s="25">
        <f t="shared" si="1"/>
        <v>8.93</v>
      </c>
      <c r="R38" s="26">
        <f t="shared" si="2"/>
        <v>7549703</v>
      </c>
      <c r="S38" s="52">
        <f>C38-D38</f>
        <v>497400</v>
      </c>
      <c r="T38" s="13" t="s">
        <v>61</v>
      </c>
      <c r="U38" s="32" t="s">
        <v>142</v>
      </c>
      <c r="V38" s="6" t="s">
        <v>20</v>
      </c>
    </row>
    <row r="39" spans="1:22" s="6" customFormat="1" ht="96" customHeight="1" x14ac:dyDescent="0.2">
      <c r="A39" s="9">
        <v>21</v>
      </c>
      <c r="B39" s="24" t="s">
        <v>63</v>
      </c>
      <c r="C39" s="11">
        <v>2400000</v>
      </c>
      <c r="D39" s="31">
        <v>2248800</v>
      </c>
      <c r="E39" s="12" t="s">
        <v>228</v>
      </c>
      <c r="F39" s="28"/>
      <c r="G39" s="12"/>
      <c r="H39" s="12"/>
      <c r="I39" s="12"/>
      <c r="J39" s="12"/>
      <c r="K39" s="12"/>
      <c r="L39" s="12"/>
      <c r="M39" s="12"/>
      <c r="N39" s="12"/>
      <c r="O39" s="12"/>
      <c r="P39" s="51"/>
      <c r="Q39" s="25">
        <f t="shared" si="1"/>
        <v>0</v>
      </c>
      <c r="R39" s="26">
        <f t="shared" si="2"/>
        <v>2400000</v>
      </c>
      <c r="S39" s="52">
        <f>C39-D39</f>
        <v>151200</v>
      </c>
      <c r="T39" s="13" t="s">
        <v>61</v>
      </c>
      <c r="U39" s="32" t="s">
        <v>142</v>
      </c>
      <c r="V39" s="6" t="s">
        <v>20</v>
      </c>
    </row>
    <row r="40" spans="1:22" s="6" customFormat="1" ht="96" customHeight="1" x14ac:dyDescent="0.2">
      <c r="A40" s="9">
        <v>22</v>
      </c>
      <c r="B40" s="24" t="s">
        <v>64</v>
      </c>
      <c r="C40" s="11">
        <v>8886000</v>
      </c>
      <c r="D40" s="31">
        <v>6839000</v>
      </c>
      <c r="E40" s="12" t="s">
        <v>170</v>
      </c>
      <c r="F40" s="28"/>
      <c r="G40" s="12"/>
      <c r="H40" s="12"/>
      <c r="I40" s="12"/>
      <c r="J40" s="12"/>
      <c r="K40" s="12"/>
      <c r="L40" s="12"/>
      <c r="M40" s="12"/>
      <c r="N40" s="12"/>
      <c r="O40" s="12"/>
      <c r="P40" s="51"/>
      <c r="Q40" s="25">
        <f t="shared" si="1"/>
        <v>0</v>
      </c>
      <c r="R40" s="26">
        <f t="shared" si="2"/>
        <v>8886000</v>
      </c>
      <c r="S40" s="55">
        <v>2047000</v>
      </c>
      <c r="T40" s="13" t="s">
        <v>65</v>
      </c>
      <c r="U40" s="32" t="s">
        <v>229</v>
      </c>
      <c r="V40" s="6" t="s">
        <v>20</v>
      </c>
    </row>
    <row r="41" spans="1:22" s="6" customFormat="1" ht="96" customHeight="1" x14ac:dyDescent="0.2">
      <c r="A41" s="13">
        <v>23</v>
      </c>
      <c r="B41" s="50" t="s">
        <v>67</v>
      </c>
      <c r="C41" s="32">
        <v>5751000</v>
      </c>
      <c r="D41" s="31">
        <v>4168000</v>
      </c>
      <c r="E41" s="12" t="s">
        <v>172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51">
        <v>4168000</v>
      </c>
      <c r="Q41" s="25">
        <f t="shared" si="1"/>
        <v>72.474352286558855</v>
      </c>
      <c r="R41" s="26">
        <f t="shared" si="2"/>
        <v>1583000</v>
      </c>
      <c r="S41" s="56">
        <f>C41-D41</f>
        <v>1583000</v>
      </c>
      <c r="T41" s="13" t="s">
        <v>65</v>
      </c>
      <c r="U41" s="70" t="s">
        <v>166</v>
      </c>
      <c r="V41" s="6" t="s">
        <v>20</v>
      </c>
    </row>
    <row r="42" spans="1:22" s="6" customFormat="1" ht="72" customHeight="1" x14ac:dyDescent="0.2">
      <c r="A42" s="13">
        <v>24</v>
      </c>
      <c r="B42" s="50" t="s">
        <v>69</v>
      </c>
      <c r="C42" s="32">
        <v>4091000</v>
      </c>
      <c r="D42" s="51">
        <v>3229214.47</v>
      </c>
      <c r="E42" s="12" t="s">
        <v>173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51">
        <v>3229214.47</v>
      </c>
      <c r="Q42" s="25">
        <f t="shared" si="1"/>
        <v>78.934599608897585</v>
      </c>
      <c r="R42" s="26">
        <f t="shared" si="2"/>
        <v>861785.5299999998</v>
      </c>
      <c r="S42" s="54">
        <f>C42-D42</f>
        <v>861785.5299999998</v>
      </c>
      <c r="T42" s="13" t="s">
        <v>65</v>
      </c>
      <c r="U42" s="70" t="s">
        <v>166</v>
      </c>
      <c r="V42" s="6" t="s">
        <v>20</v>
      </c>
    </row>
    <row r="43" spans="1:22" s="6" customFormat="1" ht="96" customHeight="1" x14ac:dyDescent="0.2">
      <c r="A43" s="13">
        <v>25</v>
      </c>
      <c r="B43" s="50" t="s">
        <v>71</v>
      </c>
      <c r="C43" s="32">
        <v>3400000</v>
      </c>
      <c r="D43" s="51">
        <v>2842000</v>
      </c>
      <c r="E43" s="12" t="s">
        <v>174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51">
        <v>2842000</v>
      </c>
      <c r="Q43" s="25">
        <f t="shared" si="1"/>
        <v>83.588235294117652</v>
      </c>
      <c r="R43" s="26">
        <f t="shared" si="2"/>
        <v>558000</v>
      </c>
      <c r="S43" s="56">
        <f>C43-D43</f>
        <v>558000</v>
      </c>
      <c r="T43" s="13" t="s">
        <v>65</v>
      </c>
      <c r="U43" s="70" t="s">
        <v>166</v>
      </c>
      <c r="V43" s="6" t="s">
        <v>20</v>
      </c>
    </row>
    <row r="44" spans="1:22" s="6" customFormat="1" ht="72" customHeight="1" x14ac:dyDescent="0.2">
      <c r="A44" s="9">
        <v>26</v>
      </c>
      <c r="B44" s="24" t="s">
        <v>72</v>
      </c>
      <c r="C44" s="11">
        <v>8400000</v>
      </c>
      <c r="D44" s="57">
        <v>6972000</v>
      </c>
      <c r="E44" s="12" t="s">
        <v>175</v>
      </c>
      <c r="F44" s="28"/>
      <c r="G44" s="12"/>
      <c r="H44" s="12"/>
      <c r="I44" s="12"/>
      <c r="J44" s="12"/>
      <c r="K44" s="12"/>
      <c r="L44" s="12"/>
      <c r="M44" s="12"/>
      <c r="N44" s="12"/>
      <c r="O44" s="12"/>
      <c r="P44" s="51"/>
      <c r="Q44" s="25">
        <f t="shared" si="1"/>
        <v>0</v>
      </c>
      <c r="R44" s="26">
        <f t="shared" si="2"/>
        <v>8400000</v>
      </c>
      <c r="S44" s="55">
        <v>1428000</v>
      </c>
      <c r="T44" s="13" t="s">
        <v>31</v>
      </c>
      <c r="U44" s="32" t="s">
        <v>142</v>
      </c>
      <c r="V44" s="6" t="s">
        <v>20</v>
      </c>
    </row>
    <row r="45" spans="1:22" s="6" customFormat="1" ht="72" customHeight="1" x14ac:dyDescent="0.2">
      <c r="A45" s="9">
        <v>27</v>
      </c>
      <c r="B45" s="24" t="s">
        <v>74</v>
      </c>
      <c r="C45" s="11">
        <v>5980000</v>
      </c>
      <c r="D45" s="31">
        <v>4558000</v>
      </c>
      <c r="E45" s="12" t="s">
        <v>176</v>
      </c>
      <c r="F45" s="28"/>
      <c r="G45" s="12"/>
      <c r="H45" s="12"/>
      <c r="I45" s="12"/>
      <c r="J45" s="12"/>
      <c r="K45" s="12"/>
      <c r="L45" s="12"/>
      <c r="M45" s="12"/>
      <c r="N45" s="12"/>
      <c r="O45" s="12"/>
      <c r="P45" s="51"/>
      <c r="Q45" s="25">
        <f t="shared" si="1"/>
        <v>0</v>
      </c>
      <c r="R45" s="26">
        <f t="shared" si="2"/>
        <v>5980000</v>
      </c>
      <c r="S45" s="52">
        <f>C45-D45</f>
        <v>1422000</v>
      </c>
      <c r="T45" s="13" t="s">
        <v>31</v>
      </c>
      <c r="U45" s="32" t="s">
        <v>142</v>
      </c>
      <c r="V45" s="6" t="s">
        <v>20</v>
      </c>
    </row>
    <row r="46" spans="1:22" s="6" customFormat="1" ht="72" customHeight="1" x14ac:dyDescent="0.2">
      <c r="A46" s="13">
        <v>28</v>
      </c>
      <c r="B46" s="50" t="s">
        <v>75</v>
      </c>
      <c r="C46" s="32">
        <v>5000000</v>
      </c>
      <c r="D46" s="31">
        <v>3740000</v>
      </c>
      <c r="E46" s="58" t="s">
        <v>177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51">
        <v>3740000</v>
      </c>
      <c r="Q46" s="25">
        <f t="shared" si="1"/>
        <v>74.8</v>
      </c>
      <c r="R46" s="26">
        <f t="shared" si="2"/>
        <v>1260000</v>
      </c>
      <c r="S46" s="52">
        <f>C46-D46</f>
        <v>1260000</v>
      </c>
      <c r="T46" s="13" t="s">
        <v>31</v>
      </c>
      <c r="U46" s="70" t="s">
        <v>166</v>
      </c>
      <c r="V46" s="6" t="s">
        <v>20</v>
      </c>
    </row>
    <row r="47" spans="1:22" s="6" customFormat="1" ht="72" customHeight="1" x14ac:dyDescent="0.2">
      <c r="A47" s="13">
        <v>29</v>
      </c>
      <c r="B47" s="50" t="s">
        <v>76</v>
      </c>
      <c r="C47" s="32">
        <v>1999800</v>
      </c>
      <c r="D47" s="31">
        <v>1360000</v>
      </c>
      <c r="E47" s="12" t="s">
        <v>178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51">
        <v>1360000</v>
      </c>
      <c r="Q47" s="25">
        <f t="shared" si="1"/>
        <v>68.006800680068011</v>
      </c>
      <c r="R47" s="26">
        <f t="shared" si="2"/>
        <v>639800</v>
      </c>
      <c r="S47" s="52">
        <f>C47-D47</f>
        <v>639800</v>
      </c>
      <c r="T47" s="13" t="s">
        <v>31</v>
      </c>
      <c r="U47" s="70" t="s">
        <v>166</v>
      </c>
      <c r="V47" s="6" t="s">
        <v>20</v>
      </c>
    </row>
    <row r="48" spans="1:22" s="6" customFormat="1" ht="72" customHeight="1" x14ac:dyDescent="0.2">
      <c r="A48" s="13">
        <v>30</v>
      </c>
      <c r="B48" s="50" t="s">
        <v>77</v>
      </c>
      <c r="C48" s="32">
        <v>1984800</v>
      </c>
      <c r="D48" s="31">
        <v>1345000</v>
      </c>
      <c r="E48" s="12" t="s">
        <v>178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51">
        <v>1345000</v>
      </c>
      <c r="Q48" s="25">
        <f t="shared" si="1"/>
        <v>67.765014107214839</v>
      </c>
      <c r="R48" s="26">
        <f t="shared" si="2"/>
        <v>639800</v>
      </c>
      <c r="S48" s="52">
        <f>C48-D48</f>
        <v>639800</v>
      </c>
      <c r="T48" s="13" t="s">
        <v>31</v>
      </c>
      <c r="U48" s="70" t="s">
        <v>166</v>
      </c>
      <c r="V48" s="6" t="s">
        <v>20</v>
      </c>
    </row>
    <row r="49" spans="1:22" s="6" customFormat="1" ht="72" customHeight="1" x14ac:dyDescent="0.2">
      <c r="A49" s="9">
        <v>31</v>
      </c>
      <c r="B49" s="24" t="s">
        <v>78</v>
      </c>
      <c r="C49" s="32">
        <v>1992000</v>
      </c>
      <c r="D49" s="31">
        <v>1365000</v>
      </c>
      <c r="E49" s="12" t="s">
        <v>230</v>
      </c>
      <c r="F49" s="28"/>
      <c r="G49" s="12"/>
      <c r="H49" s="12"/>
      <c r="I49" s="12"/>
      <c r="J49" s="12"/>
      <c r="K49" s="12"/>
      <c r="L49" s="12"/>
      <c r="M49" s="12"/>
      <c r="N49" s="12"/>
      <c r="O49" s="12"/>
      <c r="P49" s="51">
        <v>1365000</v>
      </c>
      <c r="Q49" s="25">
        <f t="shared" si="1"/>
        <v>68.524096385542165</v>
      </c>
      <c r="R49" s="26">
        <f t="shared" si="2"/>
        <v>627000</v>
      </c>
      <c r="S49" s="52">
        <f>C49-D49</f>
        <v>627000</v>
      </c>
      <c r="T49" s="13" t="s">
        <v>79</v>
      </c>
      <c r="U49" s="70" t="s">
        <v>166</v>
      </c>
      <c r="V49" s="6" t="s">
        <v>20</v>
      </c>
    </row>
    <row r="50" spans="1:22" s="6" customFormat="1" ht="72" customHeight="1" x14ac:dyDescent="0.2">
      <c r="A50" s="9">
        <v>32</v>
      </c>
      <c r="B50" s="24" t="s">
        <v>80</v>
      </c>
      <c r="C50" s="32">
        <v>1965000</v>
      </c>
      <c r="D50" s="31">
        <v>1660000</v>
      </c>
      <c r="E50" s="12" t="s">
        <v>230</v>
      </c>
      <c r="F50" s="28"/>
      <c r="G50" s="12"/>
      <c r="H50" s="12"/>
      <c r="I50" s="12"/>
      <c r="J50" s="12"/>
      <c r="K50" s="12"/>
      <c r="L50" s="12"/>
      <c r="M50" s="12"/>
      <c r="N50" s="12"/>
      <c r="O50" s="12"/>
      <c r="P50" s="51"/>
      <c r="Q50" s="25">
        <f t="shared" si="1"/>
        <v>0</v>
      </c>
      <c r="R50" s="26">
        <f t="shared" si="2"/>
        <v>1965000</v>
      </c>
      <c r="S50" s="55">
        <v>305000</v>
      </c>
      <c r="T50" s="13" t="s">
        <v>79</v>
      </c>
      <c r="U50" s="32" t="s">
        <v>142</v>
      </c>
      <c r="V50" s="6" t="s">
        <v>20</v>
      </c>
    </row>
    <row r="51" spans="1:22" s="6" customFormat="1" ht="72" customHeight="1" x14ac:dyDescent="0.2">
      <c r="A51" s="9">
        <v>33</v>
      </c>
      <c r="B51" s="24" t="s">
        <v>81</v>
      </c>
      <c r="C51" s="11">
        <v>1262000</v>
      </c>
      <c r="D51" s="31">
        <v>883000</v>
      </c>
      <c r="E51" s="12" t="s">
        <v>231</v>
      </c>
      <c r="F51" s="28"/>
      <c r="G51" s="12"/>
      <c r="H51" s="12"/>
      <c r="I51" s="12"/>
      <c r="J51" s="12"/>
      <c r="K51" s="12"/>
      <c r="L51" s="12"/>
      <c r="M51" s="12"/>
      <c r="N51" s="12"/>
      <c r="O51" s="12"/>
      <c r="P51" s="51"/>
      <c r="Q51" s="25">
        <f t="shared" si="1"/>
        <v>0</v>
      </c>
      <c r="R51" s="26">
        <f t="shared" si="2"/>
        <v>1262000</v>
      </c>
      <c r="S51" s="55">
        <v>379000</v>
      </c>
      <c r="T51" s="13" t="s">
        <v>79</v>
      </c>
      <c r="U51" s="32" t="s">
        <v>142</v>
      </c>
      <c r="V51" s="6" t="s">
        <v>20</v>
      </c>
    </row>
    <row r="52" spans="1:22" s="6" customFormat="1" ht="72" customHeight="1" x14ac:dyDescent="0.2">
      <c r="A52" s="13">
        <v>34</v>
      </c>
      <c r="B52" s="50" t="s">
        <v>82</v>
      </c>
      <c r="C52" s="32">
        <v>14186000</v>
      </c>
      <c r="D52" s="31">
        <v>13960000</v>
      </c>
      <c r="E52" s="12" t="s">
        <v>243</v>
      </c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51">
        <v>13960000</v>
      </c>
      <c r="Q52" s="25">
        <f t="shared" si="1"/>
        <v>98.406880022557445</v>
      </c>
      <c r="R52" s="26">
        <f t="shared" si="2"/>
        <v>226000</v>
      </c>
      <c r="S52" s="52">
        <f t="shared" ref="S52:S65" si="3">C52-D52</f>
        <v>226000</v>
      </c>
      <c r="T52" s="13" t="s">
        <v>83</v>
      </c>
      <c r="U52" s="70" t="s">
        <v>166</v>
      </c>
      <c r="V52" s="6" t="s">
        <v>20</v>
      </c>
    </row>
    <row r="53" spans="1:22" s="6" customFormat="1" ht="72" customHeight="1" x14ac:dyDescent="0.2">
      <c r="A53" s="13">
        <v>35</v>
      </c>
      <c r="B53" s="50" t="s">
        <v>84</v>
      </c>
      <c r="C53" s="32">
        <v>6964000</v>
      </c>
      <c r="D53" s="31">
        <v>6630000</v>
      </c>
      <c r="E53" s="12" t="s">
        <v>244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51">
        <v>6630000</v>
      </c>
      <c r="Q53" s="25">
        <f t="shared" si="1"/>
        <v>95.203905801263645</v>
      </c>
      <c r="R53" s="26">
        <f t="shared" si="2"/>
        <v>334000</v>
      </c>
      <c r="S53" s="52">
        <f t="shared" si="3"/>
        <v>334000</v>
      </c>
      <c r="T53" s="13" t="s">
        <v>83</v>
      </c>
      <c r="U53" s="70" t="s">
        <v>166</v>
      </c>
      <c r="V53" s="6" t="s">
        <v>20</v>
      </c>
    </row>
    <row r="54" spans="1:22" s="6" customFormat="1" ht="73.5" customHeight="1" x14ac:dyDescent="0.2">
      <c r="A54" s="13">
        <v>36</v>
      </c>
      <c r="B54" s="50" t="s">
        <v>85</v>
      </c>
      <c r="C54" s="32">
        <v>4504000</v>
      </c>
      <c r="D54" s="31">
        <v>4078000</v>
      </c>
      <c r="E54" s="12" t="s">
        <v>245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51"/>
      <c r="Q54" s="25">
        <f t="shared" si="1"/>
        <v>0</v>
      </c>
      <c r="R54" s="26">
        <f t="shared" si="2"/>
        <v>4504000</v>
      </c>
      <c r="S54" s="52">
        <f t="shared" si="3"/>
        <v>426000</v>
      </c>
      <c r="T54" s="13" t="s">
        <v>83</v>
      </c>
      <c r="U54" s="32" t="s">
        <v>142</v>
      </c>
      <c r="V54" s="6" t="s">
        <v>20</v>
      </c>
    </row>
    <row r="55" spans="1:22" s="6" customFormat="1" ht="72" customHeight="1" x14ac:dyDescent="0.2">
      <c r="A55" s="13">
        <v>37</v>
      </c>
      <c r="B55" s="50" t="s">
        <v>86</v>
      </c>
      <c r="C55" s="32">
        <v>8749000</v>
      </c>
      <c r="D55" s="31">
        <v>8720000</v>
      </c>
      <c r="E55" s="12" t="s">
        <v>182</v>
      </c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>
        <v>8720000</v>
      </c>
      <c r="Q55" s="25">
        <f t="shared" si="1"/>
        <v>99.668533546691052</v>
      </c>
      <c r="R55" s="26">
        <f t="shared" si="2"/>
        <v>29000</v>
      </c>
      <c r="S55" s="52">
        <f t="shared" si="3"/>
        <v>29000</v>
      </c>
      <c r="T55" s="13" t="s">
        <v>24</v>
      </c>
      <c r="U55" s="70" t="s">
        <v>166</v>
      </c>
      <c r="V55" s="6" t="s">
        <v>20</v>
      </c>
    </row>
    <row r="56" spans="1:22" s="6" customFormat="1" ht="72" customHeight="1" x14ac:dyDescent="0.2">
      <c r="A56" s="13">
        <v>38</v>
      </c>
      <c r="B56" s="50" t="s">
        <v>87</v>
      </c>
      <c r="C56" s="32">
        <v>3080000</v>
      </c>
      <c r="D56" s="31">
        <v>2566070.88</v>
      </c>
      <c r="E56" s="12" t="s">
        <v>183</v>
      </c>
      <c r="F56" s="51"/>
      <c r="G56" s="51"/>
      <c r="H56" s="51"/>
      <c r="I56" s="51"/>
      <c r="J56" s="51">
        <v>2598000</v>
      </c>
      <c r="K56" s="51"/>
      <c r="L56" s="51"/>
      <c r="M56" s="51"/>
      <c r="N56" s="51"/>
      <c r="O56" s="51"/>
      <c r="P56" s="51">
        <v>2566070.88</v>
      </c>
      <c r="Q56" s="25">
        <f t="shared" si="1"/>
        <v>83.313989610389612</v>
      </c>
      <c r="R56" s="26">
        <f t="shared" si="2"/>
        <v>513929.12000000011</v>
      </c>
      <c r="S56" s="54">
        <f t="shared" si="3"/>
        <v>513929.12000000011</v>
      </c>
      <c r="T56" s="13" t="s">
        <v>24</v>
      </c>
      <c r="U56" s="70" t="s">
        <v>166</v>
      </c>
      <c r="V56" s="6" t="s">
        <v>20</v>
      </c>
    </row>
    <row r="57" spans="1:22" s="6" customFormat="1" ht="72" customHeight="1" x14ac:dyDescent="0.2">
      <c r="A57" s="13">
        <v>39</v>
      </c>
      <c r="B57" s="50" t="s">
        <v>88</v>
      </c>
      <c r="C57" s="32">
        <v>1827000</v>
      </c>
      <c r="D57" s="31">
        <v>1820000</v>
      </c>
      <c r="E57" s="12" t="s">
        <v>184</v>
      </c>
      <c r="F57" s="51"/>
      <c r="G57" s="51"/>
      <c r="H57" s="51">
        <v>1820000</v>
      </c>
      <c r="I57" s="51"/>
      <c r="J57" s="51"/>
      <c r="K57" s="51"/>
      <c r="L57" s="51"/>
      <c r="M57" s="51"/>
      <c r="N57" s="51"/>
      <c r="O57" s="51"/>
      <c r="P57" s="51">
        <v>1820000</v>
      </c>
      <c r="Q57" s="25">
        <f t="shared" si="1"/>
        <v>99.616858237547888</v>
      </c>
      <c r="R57" s="26">
        <f t="shared" si="2"/>
        <v>7000</v>
      </c>
      <c r="S57" s="52">
        <f t="shared" si="3"/>
        <v>7000</v>
      </c>
      <c r="T57" s="13" t="s">
        <v>89</v>
      </c>
      <c r="U57" s="70" t="s">
        <v>166</v>
      </c>
      <c r="V57" s="6" t="s">
        <v>20</v>
      </c>
    </row>
    <row r="58" spans="1:22" s="6" customFormat="1" ht="96" customHeight="1" x14ac:dyDescent="0.2">
      <c r="A58" s="13">
        <v>40</v>
      </c>
      <c r="B58" s="50" t="s">
        <v>91</v>
      </c>
      <c r="C58" s="32">
        <v>1674000</v>
      </c>
      <c r="D58" s="31">
        <v>1669000</v>
      </c>
      <c r="E58" s="12" t="s">
        <v>185</v>
      </c>
      <c r="F58" s="51"/>
      <c r="G58" s="51"/>
      <c r="H58" s="51"/>
      <c r="I58" s="51">
        <f>D58</f>
        <v>1669000</v>
      </c>
      <c r="J58" s="51"/>
      <c r="K58" s="51"/>
      <c r="L58" s="51"/>
      <c r="M58" s="51"/>
      <c r="N58" s="51"/>
      <c r="O58" s="51"/>
      <c r="P58" s="51">
        <v>1669000</v>
      </c>
      <c r="Q58" s="25">
        <f t="shared" si="1"/>
        <v>99.701314217443255</v>
      </c>
      <c r="R58" s="26">
        <f t="shared" si="2"/>
        <v>5000</v>
      </c>
      <c r="S58" s="52">
        <f t="shared" si="3"/>
        <v>5000</v>
      </c>
      <c r="T58" s="13" t="s">
        <v>89</v>
      </c>
      <c r="U58" s="70" t="s">
        <v>166</v>
      </c>
      <c r="V58" s="6" t="s">
        <v>20</v>
      </c>
    </row>
    <row r="59" spans="1:22" s="6" customFormat="1" ht="72" customHeight="1" x14ac:dyDescent="0.2">
      <c r="A59" s="13">
        <v>41</v>
      </c>
      <c r="B59" s="50" t="s">
        <v>92</v>
      </c>
      <c r="C59" s="32">
        <v>14223000</v>
      </c>
      <c r="D59" s="31">
        <v>10320000</v>
      </c>
      <c r="E59" s="12" t="s">
        <v>186</v>
      </c>
      <c r="F59" s="51"/>
      <c r="G59" s="51"/>
      <c r="H59" s="51"/>
      <c r="I59" s="51">
        <f>D59</f>
        <v>10320000</v>
      </c>
      <c r="J59" s="51"/>
      <c r="K59" s="51"/>
      <c r="L59" s="51"/>
      <c r="M59" s="51"/>
      <c r="N59" s="51"/>
      <c r="O59" s="51"/>
      <c r="P59" s="51"/>
      <c r="Q59" s="25">
        <f t="shared" si="1"/>
        <v>0</v>
      </c>
      <c r="R59" s="26">
        <f t="shared" si="2"/>
        <v>14223000</v>
      </c>
      <c r="S59" s="52">
        <f t="shared" si="3"/>
        <v>3903000</v>
      </c>
      <c r="T59" s="13" t="s">
        <v>89</v>
      </c>
      <c r="U59" s="32" t="s">
        <v>142</v>
      </c>
      <c r="V59" s="6" t="s">
        <v>20</v>
      </c>
    </row>
    <row r="60" spans="1:22" s="6" customFormat="1" ht="72" customHeight="1" x14ac:dyDescent="0.2">
      <c r="A60" s="13">
        <v>42</v>
      </c>
      <c r="B60" s="50" t="s">
        <v>93</v>
      </c>
      <c r="C60" s="32">
        <v>2681000</v>
      </c>
      <c r="D60" s="31">
        <v>2476000</v>
      </c>
      <c r="E60" s="12" t="s">
        <v>187</v>
      </c>
      <c r="F60" s="51"/>
      <c r="G60" s="51"/>
      <c r="H60" s="51">
        <f>D60</f>
        <v>2476000</v>
      </c>
      <c r="I60" s="51"/>
      <c r="J60" s="51"/>
      <c r="K60" s="51"/>
      <c r="L60" s="51"/>
      <c r="M60" s="51"/>
      <c r="N60" s="51"/>
      <c r="O60" s="51"/>
      <c r="P60" s="51">
        <v>2476000</v>
      </c>
      <c r="Q60" s="25">
        <f t="shared" si="1"/>
        <v>92.353599403207753</v>
      </c>
      <c r="R60" s="26">
        <f t="shared" si="2"/>
        <v>205000</v>
      </c>
      <c r="S60" s="52">
        <f t="shared" si="3"/>
        <v>205000</v>
      </c>
      <c r="T60" s="13" t="s">
        <v>89</v>
      </c>
      <c r="U60" s="70" t="s">
        <v>166</v>
      </c>
      <c r="V60" s="6" t="s">
        <v>20</v>
      </c>
    </row>
    <row r="61" spans="1:22" s="6" customFormat="1" ht="72" customHeight="1" x14ac:dyDescent="0.2">
      <c r="A61" s="13">
        <v>43</v>
      </c>
      <c r="B61" s="50" t="s">
        <v>94</v>
      </c>
      <c r="C61" s="32">
        <v>1635000</v>
      </c>
      <c r="D61" s="31">
        <v>1330000</v>
      </c>
      <c r="E61" s="12" t="s">
        <v>188</v>
      </c>
      <c r="F61" s="51"/>
      <c r="G61" s="51"/>
      <c r="H61" s="51">
        <f>D61</f>
        <v>1330000</v>
      </c>
      <c r="I61" s="51"/>
      <c r="J61" s="51"/>
      <c r="K61" s="51"/>
      <c r="L61" s="51"/>
      <c r="M61" s="51"/>
      <c r="N61" s="51"/>
      <c r="O61" s="51"/>
      <c r="P61" s="51">
        <v>1330000</v>
      </c>
      <c r="Q61" s="25">
        <f t="shared" si="1"/>
        <v>81.345565749235476</v>
      </c>
      <c r="R61" s="26">
        <f t="shared" si="2"/>
        <v>305000</v>
      </c>
      <c r="S61" s="52">
        <f t="shared" si="3"/>
        <v>305000</v>
      </c>
      <c r="T61" s="13" t="s">
        <v>89</v>
      </c>
      <c r="U61" s="70" t="s">
        <v>166</v>
      </c>
      <c r="V61" s="6" t="s">
        <v>20</v>
      </c>
    </row>
    <row r="62" spans="1:22" s="6" customFormat="1" ht="120.75" customHeight="1" x14ac:dyDescent="0.2">
      <c r="A62" s="13">
        <v>44</v>
      </c>
      <c r="B62" s="50" t="s">
        <v>95</v>
      </c>
      <c r="C62" s="32">
        <v>1310000</v>
      </c>
      <c r="D62" s="31">
        <v>1310000</v>
      </c>
      <c r="E62" s="12" t="s">
        <v>189</v>
      </c>
      <c r="F62" s="51"/>
      <c r="G62" s="51"/>
      <c r="H62" s="51">
        <f>D62</f>
        <v>1310000</v>
      </c>
      <c r="I62" s="51"/>
      <c r="J62" s="51"/>
      <c r="K62" s="51"/>
      <c r="L62" s="51"/>
      <c r="M62" s="51"/>
      <c r="N62" s="51"/>
      <c r="O62" s="51"/>
      <c r="P62" s="51"/>
      <c r="Q62" s="25">
        <f t="shared" si="1"/>
        <v>0</v>
      </c>
      <c r="R62" s="26">
        <f t="shared" si="2"/>
        <v>1310000</v>
      </c>
      <c r="S62" s="52">
        <f t="shared" si="3"/>
        <v>0</v>
      </c>
      <c r="T62" s="13" t="s">
        <v>89</v>
      </c>
      <c r="U62" s="32" t="s">
        <v>142</v>
      </c>
      <c r="V62" s="6" t="s">
        <v>20</v>
      </c>
    </row>
    <row r="63" spans="1:22" s="6" customFormat="1" ht="96" x14ac:dyDescent="0.2">
      <c r="A63" s="9">
        <v>45</v>
      </c>
      <c r="B63" s="24" t="s">
        <v>96</v>
      </c>
      <c r="C63" s="11">
        <v>4549000</v>
      </c>
      <c r="D63" s="31">
        <v>4540000</v>
      </c>
      <c r="E63" s="12" t="s">
        <v>190</v>
      </c>
      <c r="F63" s="28"/>
      <c r="G63" s="12"/>
      <c r="H63" s="12"/>
      <c r="I63" s="12"/>
      <c r="J63" s="12"/>
      <c r="K63" s="12"/>
      <c r="L63" s="12"/>
      <c r="M63" s="12"/>
      <c r="N63" s="12"/>
      <c r="O63" s="12"/>
      <c r="P63" s="51"/>
      <c r="Q63" s="25">
        <f t="shared" si="1"/>
        <v>0</v>
      </c>
      <c r="R63" s="26">
        <f t="shared" si="2"/>
        <v>4549000</v>
      </c>
      <c r="S63" s="56">
        <f t="shared" si="3"/>
        <v>9000</v>
      </c>
      <c r="T63" s="13" t="s">
        <v>29</v>
      </c>
      <c r="U63" s="32" t="s">
        <v>142</v>
      </c>
      <c r="V63" s="6" t="s">
        <v>20</v>
      </c>
    </row>
    <row r="64" spans="1:22" s="6" customFormat="1" ht="96" x14ac:dyDescent="0.2">
      <c r="A64" s="13">
        <v>46</v>
      </c>
      <c r="B64" s="50" t="s">
        <v>97</v>
      </c>
      <c r="C64" s="32">
        <v>2160000</v>
      </c>
      <c r="D64" s="31">
        <v>1510000</v>
      </c>
      <c r="E64" s="12" t="s">
        <v>191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51">
        <v>1510000</v>
      </c>
      <c r="Q64" s="25">
        <f t="shared" si="1"/>
        <v>69.907407407407405</v>
      </c>
      <c r="R64" s="26">
        <f t="shared" si="2"/>
        <v>650000</v>
      </c>
      <c r="S64" s="56">
        <f t="shared" si="3"/>
        <v>650000</v>
      </c>
      <c r="T64" s="13" t="s">
        <v>29</v>
      </c>
      <c r="U64" s="77" t="s">
        <v>166</v>
      </c>
      <c r="V64" s="6" t="s">
        <v>20</v>
      </c>
    </row>
    <row r="65" spans="1:22" s="6" customFormat="1" ht="96" x14ac:dyDescent="0.2">
      <c r="A65" s="13">
        <v>47</v>
      </c>
      <c r="B65" s="50" t="s">
        <v>98</v>
      </c>
      <c r="C65" s="32">
        <v>2167000</v>
      </c>
      <c r="D65" s="51">
        <v>1460000</v>
      </c>
      <c r="E65" s="12" t="s">
        <v>192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51">
        <v>1460000</v>
      </c>
      <c r="Q65" s="25">
        <f t="shared" si="1"/>
        <v>67.374250115366863</v>
      </c>
      <c r="R65" s="26">
        <f t="shared" si="2"/>
        <v>707000</v>
      </c>
      <c r="S65" s="54">
        <f t="shared" si="3"/>
        <v>707000</v>
      </c>
      <c r="T65" s="13" t="s">
        <v>29</v>
      </c>
      <c r="U65" s="70" t="s">
        <v>166</v>
      </c>
      <c r="V65" s="6" t="s">
        <v>20</v>
      </c>
    </row>
    <row r="66" spans="1:22" s="6" customFormat="1" ht="96" x14ac:dyDescent="0.2">
      <c r="A66" s="13">
        <v>48</v>
      </c>
      <c r="B66" s="50" t="s">
        <v>99</v>
      </c>
      <c r="C66" s="32">
        <v>1442000</v>
      </c>
      <c r="D66" s="31">
        <v>1355000</v>
      </c>
      <c r="E66" s="12" t="s">
        <v>193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51">
        <v>1355000</v>
      </c>
      <c r="Q66" s="25">
        <f t="shared" si="1"/>
        <v>93.966712898751737</v>
      </c>
      <c r="R66" s="26">
        <f t="shared" si="2"/>
        <v>87000</v>
      </c>
      <c r="S66" s="55">
        <v>87000</v>
      </c>
      <c r="T66" s="13" t="s">
        <v>29</v>
      </c>
      <c r="U66" s="70" t="s">
        <v>166</v>
      </c>
      <c r="V66" s="6" t="s">
        <v>20</v>
      </c>
    </row>
    <row r="67" spans="1:22" s="6" customFormat="1" ht="72" x14ac:dyDescent="0.2">
      <c r="A67" s="13">
        <v>49</v>
      </c>
      <c r="B67" s="50" t="s">
        <v>100</v>
      </c>
      <c r="C67" s="32">
        <v>7012000</v>
      </c>
      <c r="D67" s="31">
        <v>5120000</v>
      </c>
      <c r="E67" s="12" t="s">
        <v>233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51"/>
      <c r="Q67" s="25">
        <f t="shared" si="1"/>
        <v>0</v>
      </c>
      <c r="R67" s="26">
        <f t="shared" si="2"/>
        <v>7012000</v>
      </c>
      <c r="S67" s="52">
        <f t="shared" ref="S67:S80" si="4">C67-D67</f>
        <v>1892000</v>
      </c>
      <c r="T67" s="13" t="s">
        <v>29</v>
      </c>
      <c r="U67" s="32" t="s">
        <v>142</v>
      </c>
      <c r="V67" s="6" t="s">
        <v>20</v>
      </c>
    </row>
    <row r="68" spans="1:22" s="6" customFormat="1" ht="72" x14ac:dyDescent="0.2">
      <c r="A68" s="13">
        <v>50</v>
      </c>
      <c r="B68" s="50" t="s">
        <v>101</v>
      </c>
      <c r="C68" s="32">
        <v>1612000</v>
      </c>
      <c r="D68" s="31">
        <v>1580000</v>
      </c>
      <c r="E68" s="12" t="s">
        <v>194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51">
        <v>1580000</v>
      </c>
      <c r="Q68" s="25">
        <f t="shared" si="1"/>
        <v>98.014888337468989</v>
      </c>
      <c r="R68" s="26">
        <f t="shared" si="2"/>
        <v>32000</v>
      </c>
      <c r="S68" s="52">
        <f t="shared" si="4"/>
        <v>32000</v>
      </c>
      <c r="T68" s="13" t="s">
        <v>29</v>
      </c>
      <c r="U68" s="70" t="s">
        <v>166</v>
      </c>
      <c r="V68" s="6" t="s">
        <v>20</v>
      </c>
    </row>
    <row r="69" spans="1:22" s="6" customFormat="1" ht="72" customHeight="1" x14ac:dyDescent="0.2">
      <c r="A69" s="13">
        <v>51</v>
      </c>
      <c r="B69" s="50" t="s">
        <v>102</v>
      </c>
      <c r="C69" s="32">
        <v>13000000</v>
      </c>
      <c r="D69" s="31">
        <v>8839000</v>
      </c>
      <c r="E69" s="12" t="s">
        <v>195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51">
        <v>3535600</v>
      </c>
      <c r="Q69" s="25">
        <f t="shared" si="1"/>
        <v>27.196923076923078</v>
      </c>
      <c r="R69" s="26">
        <f t="shared" si="2"/>
        <v>9464400</v>
      </c>
      <c r="S69" s="52">
        <f t="shared" si="4"/>
        <v>4161000</v>
      </c>
      <c r="T69" s="13" t="s">
        <v>103</v>
      </c>
      <c r="U69" s="32" t="s">
        <v>142</v>
      </c>
      <c r="V69" s="6" t="s">
        <v>20</v>
      </c>
    </row>
    <row r="70" spans="1:22" s="6" customFormat="1" ht="96" customHeight="1" x14ac:dyDescent="0.2">
      <c r="A70" s="13">
        <v>52</v>
      </c>
      <c r="B70" s="50" t="s">
        <v>104</v>
      </c>
      <c r="C70" s="32">
        <v>7148000</v>
      </c>
      <c r="D70" s="31">
        <v>4939000</v>
      </c>
      <c r="E70" s="12" t="s">
        <v>196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51">
        <v>2469500</v>
      </c>
      <c r="Q70" s="25">
        <f t="shared" si="1"/>
        <v>34.548125349748183</v>
      </c>
      <c r="R70" s="26">
        <f t="shared" si="2"/>
        <v>4678500</v>
      </c>
      <c r="S70" s="52">
        <f t="shared" si="4"/>
        <v>2209000</v>
      </c>
      <c r="T70" s="13" t="s">
        <v>103</v>
      </c>
      <c r="U70" s="32" t="s">
        <v>142</v>
      </c>
      <c r="V70" s="6" t="s">
        <v>20</v>
      </c>
    </row>
    <row r="71" spans="1:22" s="6" customFormat="1" ht="96" customHeight="1" x14ac:dyDescent="0.2">
      <c r="A71" s="13">
        <v>53</v>
      </c>
      <c r="B71" s="50" t="s">
        <v>105</v>
      </c>
      <c r="C71" s="32">
        <v>7210000</v>
      </c>
      <c r="D71" s="31">
        <v>5490000</v>
      </c>
      <c r="E71" s="12" t="s">
        <v>197</v>
      </c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25">
        <f t="shared" si="1"/>
        <v>0</v>
      </c>
      <c r="R71" s="26">
        <f t="shared" si="2"/>
        <v>7210000</v>
      </c>
      <c r="S71" s="52">
        <f t="shared" si="4"/>
        <v>1720000</v>
      </c>
      <c r="T71" s="13" t="s">
        <v>24</v>
      </c>
      <c r="U71" s="32" t="s">
        <v>142</v>
      </c>
      <c r="V71" s="6" t="s">
        <v>20</v>
      </c>
    </row>
    <row r="72" spans="1:22" s="6" customFormat="1" ht="48" x14ac:dyDescent="0.2">
      <c r="A72" s="9">
        <v>54</v>
      </c>
      <c r="B72" s="24" t="s">
        <v>106</v>
      </c>
      <c r="C72" s="11">
        <v>1530000</v>
      </c>
      <c r="D72" s="51">
        <v>920000</v>
      </c>
      <c r="E72" s="12" t="s">
        <v>249</v>
      </c>
      <c r="F72" s="28"/>
      <c r="G72" s="12"/>
      <c r="H72" s="12"/>
      <c r="I72" s="12"/>
      <c r="J72" s="12"/>
      <c r="K72" s="12"/>
      <c r="L72" s="12"/>
      <c r="M72" s="12"/>
      <c r="N72" s="12"/>
      <c r="O72" s="12"/>
      <c r="P72" s="51"/>
      <c r="Q72" s="25">
        <f t="shared" si="1"/>
        <v>0</v>
      </c>
      <c r="R72" s="26">
        <f t="shared" si="2"/>
        <v>1530000</v>
      </c>
      <c r="S72" s="55">
        <f t="shared" si="4"/>
        <v>610000</v>
      </c>
      <c r="T72" s="13" t="s">
        <v>29</v>
      </c>
      <c r="U72" s="32" t="s">
        <v>142</v>
      </c>
      <c r="V72" s="6" t="s">
        <v>20</v>
      </c>
    </row>
    <row r="73" spans="1:22" s="6" customFormat="1" ht="72" x14ac:dyDescent="0.2">
      <c r="A73" s="9">
        <v>55</v>
      </c>
      <c r="B73" s="24" t="s">
        <v>107</v>
      </c>
      <c r="C73" s="11">
        <v>5556000</v>
      </c>
      <c r="D73" s="57">
        <v>3650000</v>
      </c>
      <c r="E73" s="12" t="s">
        <v>198</v>
      </c>
      <c r="F73" s="28"/>
      <c r="G73" s="12"/>
      <c r="H73" s="12"/>
      <c r="I73" s="12"/>
      <c r="J73" s="12"/>
      <c r="K73" s="12"/>
      <c r="L73" s="12"/>
      <c r="M73" s="12"/>
      <c r="N73" s="12"/>
      <c r="O73" s="12"/>
      <c r="P73" s="51"/>
      <c r="Q73" s="25">
        <f t="shared" si="1"/>
        <v>0</v>
      </c>
      <c r="R73" s="26">
        <f t="shared" si="2"/>
        <v>5556000</v>
      </c>
      <c r="S73" s="60">
        <f t="shared" si="4"/>
        <v>1906000</v>
      </c>
      <c r="T73" s="13" t="s">
        <v>29</v>
      </c>
      <c r="U73" s="32" t="s">
        <v>142</v>
      </c>
      <c r="V73" s="6" t="s">
        <v>20</v>
      </c>
    </row>
    <row r="74" spans="1:22" s="6" customFormat="1" ht="96" x14ac:dyDescent="0.2">
      <c r="A74" s="13">
        <v>56</v>
      </c>
      <c r="B74" s="50" t="s">
        <v>108</v>
      </c>
      <c r="C74" s="32">
        <v>1859000</v>
      </c>
      <c r="D74" s="31">
        <v>1750000</v>
      </c>
      <c r="E74" s="12" t="s">
        <v>199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51">
        <v>1750000</v>
      </c>
      <c r="Q74" s="25">
        <f t="shared" si="1"/>
        <v>94.136632598171062</v>
      </c>
      <c r="R74" s="26">
        <f t="shared" si="2"/>
        <v>109000</v>
      </c>
      <c r="S74" s="56">
        <f t="shared" si="4"/>
        <v>109000</v>
      </c>
      <c r="T74" s="13" t="s">
        <v>29</v>
      </c>
      <c r="U74" s="70" t="s">
        <v>166</v>
      </c>
      <c r="V74" s="6" t="s">
        <v>20</v>
      </c>
    </row>
    <row r="75" spans="1:22" s="6" customFormat="1" ht="72" customHeight="1" x14ac:dyDescent="0.2">
      <c r="A75" s="13">
        <v>57</v>
      </c>
      <c r="B75" s="50" t="s">
        <v>109</v>
      </c>
      <c r="C75" s="32">
        <v>5121000</v>
      </c>
      <c r="D75" s="31">
        <v>4028000</v>
      </c>
      <c r="E75" s="12" t="s">
        <v>200</v>
      </c>
      <c r="F75" s="12"/>
      <c r="G75" s="31">
        <v>1224000</v>
      </c>
      <c r="H75" s="12"/>
      <c r="I75" s="31">
        <v>1224000</v>
      </c>
      <c r="J75" s="31">
        <v>1632000</v>
      </c>
      <c r="K75" s="12"/>
      <c r="L75" s="12"/>
      <c r="M75" s="12"/>
      <c r="N75" s="12"/>
      <c r="O75" s="12"/>
      <c r="P75" s="51">
        <v>4028000</v>
      </c>
      <c r="Q75" s="25">
        <f t="shared" si="1"/>
        <v>78.656512399921894</v>
      </c>
      <c r="R75" s="26">
        <f t="shared" si="2"/>
        <v>1093000</v>
      </c>
      <c r="S75" s="52">
        <f t="shared" si="4"/>
        <v>1093000</v>
      </c>
      <c r="T75" s="13" t="s">
        <v>31</v>
      </c>
      <c r="U75" s="70" t="s">
        <v>166</v>
      </c>
      <c r="V75" s="6" t="s">
        <v>20</v>
      </c>
    </row>
    <row r="76" spans="1:22" s="6" customFormat="1" ht="72" customHeight="1" x14ac:dyDescent="0.2">
      <c r="A76" s="9">
        <v>58</v>
      </c>
      <c r="B76" s="24" t="s">
        <v>110</v>
      </c>
      <c r="C76" s="11">
        <v>7077000</v>
      </c>
      <c r="D76" s="31">
        <v>6596000</v>
      </c>
      <c r="E76" s="12" t="s">
        <v>201</v>
      </c>
      <c r="F76" s="28"/>
      <c r="G76" s="12"/>
      <c r="H76" s="12"/>
      <c r="I76" s="12"/>
      <c r="J76" s="12"/>
      <c r="K76" s="12"/>
      <c r="L76" s="12"/>
      <c r="M76" s="12"/>
      <c r="N76" s="12"/>
      <c r="O76" s="12"/>
      <c r="P76" s="51">
        <v>4059178.4</v>
      </c>
      <c r="Q76" s="25">
        <f t="shared" si="1"/>
        <v>57.35733220291084</v>
      </c>
      <c r="R76" s="26">
        <f t="shared" si="2"/>
        <v>3017821.6</v>
      </c>
      <c r="S76" s="52">
        <f t="shared" si="4"/>
        <v>481000</v>
      </c>
      <c r="T76" s="13" t="s">
        <v>46</v>
      </c>
      <c r="U76" s="32" t="s">
        <v>142</v>
      </c>
      <c r="V76" s="6" t="s">
        <v>20</v>
      </c>
    </row>
    <row r="77" spans="1:22" s="6" customFormat="1" ht="74.25" customHeight="1" x14ac:dyDescent="0.2">
      <c r="A77" s="9">
        <v>59</v>
      </c>
      <c r="B77" s="24" t="s">
        <v>111</v>
      </c>
      <c r="C77" s="11">
        <v>6758000</v>
      </c>
      <c r="D77" s="31">
        <v>4980000</v>
      </c>
      <c r="E77" s="12" t="s">
        <v>202</v>
      </c>
      <c r="F77" s="28"/>
      <c r="G77" s="12"/>
      <c r="H77" s="12"/>
      <c r="I77" s="12"/>
      <c r="J77" s="12"/>
      <c r="K77" s="12"/>
      <c r="L77" s="12"/>
      <c r="M77" s="12"/>
      <c r="N77" s="12"/>
      <c r="O77" s="12"/>
      <c r="P77" s="51">
        <v>4980000</v>
      </c>
      <c r="Q77" s="25">
        <f t="shared" si="1"/>
        <v>73.690440958863576</v>
      </c>
      <c r="R77" s="26">
        <f t="shared" si="2"/>
        <v>1778000</v>
      </c>
      <c r="S77" s="52">
        <f t="shared" si="4"/>
        <v>1778000</v>
      </c>
      <c r="T77" s="13" t="s">
        <v>65</v>
      </c>
      <c r="U77" s="70" t="s">
        <v>166</v>
      </c>
      <c r="V77" s="6" t="s">
        <v>20</v>
      </c>
    </row>
    <row r="78" spans="1:22" s="6" customFormat="1" ht="72" customHeight="1" x14ac:dyDescent="0.2">
      <c r="A78" s="13">
        <v>60</v>
      </c>
      <c r="B78" s="50" t="s">
        <v>112</v>
      </c>
      <c r="C78" s="32">
        <v>8608000</v>
      </c>
      <c r="D78" s="31">
        <v>5890000</v>
      </c>
      <c r="E78" s="12" t="s">
        <v>182</v>
      </c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25">
        <f t="shared" si="1"/>
        <v>0</v>
      </c>
      <c r="R78" s="26">
        <f t="shared" si="2"/>
        <v>8608000</v>
      </c>
      <c r="S78" s="52">
        <f t="shared" si="4"/>
        <v>2718000</v>
      </c>
      <c r="T78" s="13" t="s">
        <v>24</v>
      </c>
      <c r="U78" s="32" t="s">
        <v>142</v>
      </c>
      <c r="V78" s="6" t="s">
        <v>20</v>
      </c>
    </row>
    <row r="79" spans="1:22" s="6" customFormat="1" ht="74.25" customHeight="1" x14ac:dyDescent="0.2">
      <c r="A79" s="13">
        <v>61</v>
      </c>
      <c r="B79" s="50" t="s">
        <v>113</v>
      </c>
      <c r="C79" s="32">
        <v>3466000</v>
      </c>
      <c r="D79" s="31">
        <v>2550000</v>
      </c>
      <c r="E79" s="12" t="s">
        <v>203</v>
      </c>
      <c r="F79" s="12"/>
      <c r="G79" s="12"/>
      <c r="H79" s="39">
        <f>D79</f>
        <v>2550000</v>
      </c>
      <c r="I79" s="12"/>
      <c r="J79" s="12"/>
      <c r="K79" s="12"/>
      <c r="L79" s="12"/>
      <c r="M79" s="12"/>
      <c r="N79" s="12"/>
      <c r="O79" s="12"/>
      <c r="P79" s="51">
        <v>2550000</v>
      </c>
      <c r="Q79" s="25">
        <f t="shared" si="1"/>
        <v>73.571840738603584</v>
      </c>
      <c r="R79" s="26">
        <f t="shared" si="2"/>
        <v>916000</v>
      </c>
      <c r="S79" s="52">
        <f t="shared" si="4"/>
        <v>916000</v>
      </c>
      <c r="T79" s="13" t="s">
        <v>31</v>
      </c>
      <c r="U79" s="70" t="s">
        <v>166</v>
      </c>
      <c r="V79" s="6" t="s">
        <v>20</v>
      </c>
    </row>
    <row r="80" spans="1:22" s="6" customFormat="1" ht="72" customHeight="1" x14ac:dyDescent="0.2">
      <c r="A80" s="13">
        <v>62</v>
      </c>
      <c r="B80" s="50" t="s">
        <v>114</v>
      </c>
      <c r="C80" s="32">
        <v>7419000</v>
      </c>
      <c r="D80" s="31">
        <v>7419000</v>
      </c>
      <c r="E80" s="12" t="s">
        <v>189</v>
      </c>
      <c r="F80" s="51"/>
      <c r="G80" s="51"/>
      <c r="H80" s="31">
        <f>D80</f>
        <v>7419000</v>
      </c>
      <c r="I80" s="51"/>
      <c r="J80" s="51"/>
      <c r="K80" s="51"/>
      <c r="L80" s="51"/>
      <c r="M80" s="51"/>
      <c r="N80" s="51"/>
      <c r="O80" s="51"/>
      <c r="P80" s="51">
        <v>7419000</v>
      </c>
      <c r="Q80" s="25">
        <f t="shared" si="1"/>
        <v>100</v>
      </c>
      <c r="R80" s="26">
        <f t="shared" si="2"/>
        <v>0</v>
      </c>
      <c r="S80" s="52">
        <f t="shared" si="4"/>
        <v>0</v>
      </c>
      <c r="T80" s="13" t="s">
        <v>89</v>
      </c>
      <c r="U80" s="70" t="s">
        <v>166</v>
      </c>
      <c r="V80" s="6" t="s">
        <v>20</v>
      </c>
    </row>
    <row r="81" spans="1:22" s="6" customFormat="1" ht="50.25" customHeight="1" x14ac:dyDescent="0.2">
      <c r="A81" s="13">
        <v>63</v>
      </c>
      <c r="B81" s="50" t="s">
        <v>115</v>
      </c>
      <c r="C81" s="32">
        <v>2110000</v>
      </c>
      <c r="D81" s="51">
        <v>1800000</v>
      </c>
      <c r="E81" s="12" t="s">
        <v>250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51"/>
      <c r="Q81" s="25">
        <f t="shared" si="1"/>
        <v>0</v>
      </c>
      <c r="R81" s="26">
        <f t="shared" si="2"/>
        <v>2110000</v>
      </c>
      <c r="S81" s="54">
        <f>C81-D81</f>
        <v>310000</v>
      </c>
      <c r="T81" s="13" t="s">
        <v>29</v>
      </c>
      <c r="U81" s="32" t="s">
        <v>142</v>
      </c>
      <c r="V81" s="6" t="s">
        <v>20</v>
      </c>
    </row>
    <row r="82" spans="1:22" s="6" customFormat="1" ht="72" x14ac:dyDescent="0.2">
      <c r="A82" s="13">
        <v>64</v>
      </c>
      <c r="B82" s="50" t="s">
        <v>116</v>
      </c>
      <c r="C82" s="32">
        <v>7290000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51"/>
      <c r="Q82" s="25">
        <f t="shared" si="1"/>
        <v>0</v>
      </c>
      <c r="R82" s="26">
        <f t="shared" si="2"/>
        <v>7290000</v>
      </c>
      <c r="S82" s="46"/>
      <c r="T82" s="13" t="s">
        <v>29</v>
      </c>
      <c r="U82" s="32" t="s">
        <v>251</v>
      </c>
      <c r="V82" s="6" t="s">
        <v>20</v>
      </c>
    </row>
    <row r="83" spans="1:22" s="6" customFormat="1" ht="72" x14ac:dyDescent="0.2">
      <c r="A83" s="13">
        <v>65</v>
      </c>
      <c r="B83" s="50" t="s">
        <v>117</v>
      </c>
      <c r="C83" s="32">
        <v>6400000</v>
      </c>
      <c r="D83" s="31">
        <v>4749000</v>
      </c>
      <c r="E83" s="12" t="s">
        <v>252</v>
      </c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51"/>
      <c r="Q83" s="25">
        <f t="shared" si="1"/>
        <v>0</v>
      </c>
      <c r="R83" s="26">
        <f t="shared" si="2"/>
        <v>6400000</v>
      </c>
      <c r="S83" s="46"/>
      <c r="T83" s="13" t="s">
        <v>29</v>
      </c>
      <c r="U83" s="32" t="s">
        <v>251</v>
      </c>
      <c r="V83" s="6" t="s">
        <v>20</v>
      </c>
    </row>
    <row r="84" spans="1:22" s="6" customFormat="1" ht="48" x14ac:dyDescent="0.2">
      <c r="A84" s="13">
        <v>66</v>
      </c>
      <c r="B84" s="50" t="s">
        <v>118</v>
      </c>
      <c r="C84" s="32">
        <v>1899000</v>
      </c>
      <c r="D84" s="31">
        <v>1395968</v>
      </c>
      <c r="E84" s="12" t="s">
        <v>204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51">
        <v>1395968</v>
      </c>
      <c r="Q84" s="25">
        <f t="shared" si="1"/>
        <v>73.510689836756185</v>
      </c>
      <c r="R84" s="26">
        <f t="shared" si="2"/>
        <v>503032</v>
      </c>
      <c r="S84" s="52">
        <v>503032</v>
      </c>
      <c r="T84" s="13" t="s">
        <v>29</v>
      </c>
      <c r="U84" s="70" t="s">
        <v>166</v>
      </c>
      <c r="V84" s="6" t="s">
        <v>20</v>
      </c>
    </row>
    <row r="85" spans="1:22" s="6" customFormat="1" ht="96" x14ac:dyDescent="0.2">
      <c r="A85" s="13">
        <v>67</v>
      </c>
      <c r="B85" s="50" t="s">
        <v>119</v>
      </c>
      <c r="C85" s="32">
        <v>3563000</v>
      </c>
      <c r="D85" s="31">
        <v>3554900</v>
      </c>
      <c r="E85" s="12" t="s">
        <v>205</v>
      </c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51">
        <v>3554900</v>
      </c>
      <c r="Q85" s="25">
        <f t="shared" si="1"/>
        <v>99.772663485826556</v>
      </c>
      <c r="R85" s="26">
        <f t="shared" si="2"/>
        <v>8100</v>
      </c>
      <c r="S85" s="56">
        <f>C85-D85</f>
        <v>8100</v>
      </c>
      <c r="T85" s="13" t="s">
        <v>29</v>
      </c>
      <c r="U85" s="70" t="s">
        <v>166</v>
      </c>
      <c r="V85" s="6" t="s">
        <v>20</v>
      </c>
    </row>
    <row r="86" spans="1:22" s="6" customFormat="1" ht="99.75" customHeight="1" x14ac:dyDescent="0.2">
      <c r="A86" s="9">
        <v>68</v>
      </c>
      <c r="B86" s="24" t="s">
        <v>120</v>
      </c>
      <c r="C86" s="11">
        <v>3513000</v>
      </c>
      <c r="D86" s="31">
        <v>3442700</v>
      </c>
      <c r="E86" s="12" t="s">
        <v>234</v>
      </c>
      <c r="F86" s="28"/>
      <c r="G86" s="12"/>
      <c r="H86" s="12"/>
      <c r="I86" s="12"/>
      <c r="J86" s="12"/>
      <c r="K86" s="12"/>
      <c r="L86" s="12"/>
      <c r="M86" s="12"/>
      <c r="N86" s="12"/>
      <c r="O86" s="12"/>
      <c r="P86" s="51"/>
      <c r="Q86" s="25">
        <f t="shared" si="1"/>
        <v>0</v>
      </c>
      <c r="R86" s="26">
        <f t="shared" si="2"/>
        <v>3513000</v>
      </c>
      <c r="S86" s="52">
        <f>C86-D86</f>
        <v>70300</v>
      </c>
      <c r="T86" s="13" t="s">
        <v>61</v>
      </c>
      <c r="U86" s="32" t="s">
        <v>142</v>
      </c>
      <c r="V86" s="6" t="s">
        <v>20</v>
      </c>
    </row>
    <row r="87" spans="1:22" s="6" customFormat="1" ht="24" customHeight="1" x14ac:dyDescent="0.2">
      <c r="A87" s="14"/>
      <c r="B87" s="15" t="s">
        <v>121</v>
      </c>
      <c r="C87" s="16"/>
      <c r="D87" s="16"/>
      <c r="E87" s="16"/>
      <c r="F87" s="21"/>
      <c r="G87" s="16"/>
      <c r="H87" s="16"/>
      <c r="I87" s="16"/>
      <c r="J87" s="16"/>
      <c r="K87" s="16"/>
      <c r="L87" s="16"/>
      <c r="M87" s="16"/>
      <c r="N87" s="16"/>
      <c r="O87" s="16"/>
      <c r="P87" s="84"/>
      <c r="Q87" s="16"/>
      <c r="R87" s="16"/>
      <c r="S87" s="47"/>
      <c r="T87" s="17"/>
      <c r="U87" s="18"/>
      <c r="V87" s="6" t="s">
        <v>15</v>
      </c>
    </row>
    <row r="88" spans="1:22" s="6" customFormat="1" ht="48" customHeight="1" x14ac:dyDescent="0.2">
      <c r="A88" s="19"/>
      <c r="B88" s="20" t="s">
        <v>122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80"/>
      <c r="Q88" s="21"/>
      <c r="R88" s="21"/>
      <c r="S88" s="48"/>
      <c r="T88" s="22"/>
      <c r="U88" s="23"/>
    </row>
    <row r="89" spans="1:22" s="6" customFormat="1" ht="48" customHeight="1" x14ac:dyDescent="0.2">
      <c r="A89" s="9">
        <v>69</v>
      </c>
      <c r="B89" s="24" t="s">
        <v>123</v>
      </c>
      <c r="C89" s="11">
        <v>68400</v>
      </c>
      <c r="D89" s="12"/>
      <c r="E89" s="12"/>
      <c r="F89" s="28"/>
      <c r="G89" s="12"/>
      <c r="H89" s="12"/>
      <c r="I89" s="12"/>
      <c r="J89" s="12"/>
      <c r="K89" s="12"/>
      <c r="L89" s="12"/>
      <c r="M89" s="12"/>
      <c r="N89" s="12"/>
      <c r="O89" s="12"/>
      <c r="P89" s="51">
        <v>68340</v>
      </c>
      <c r="Q89" s="25">
        <f t="shared" ref="Q89:Q94" si="5">P89*100/C89</f>
        <v>99.912280701754383</v>
      </c>
      <c r="R89" s="26">
        <f t="shared" ref="R89:R94" si="6">C89-P89</f>
        <v>60</v>
      </c>
      <c r="S89" s="85">
        <v>60</v>
      </c>
      <c r="T89" s="13" t="s">
        <v>124</v>
      </c>
      <c r="U89" s="70" t="s">
        <v>166</v>
      </c>
      <c r="V89" s="6" t="s">
        <v>20</v>
      </c>
    </row>
    <row r="90" spans="1:22" s="6" customFormat="1" ht="48" customHeight="1" x14ac:dyDescent="0.2">
      <c r="A90" s="9">
        <v>70</v>
      </c>
      <c r="B90" s="24" t="s">
        <v>125</v>
      </c>
      <c r="C90" s="11">
        <v>84200</v>
      </c>
      <c r="D90" s="12"/>
      <c r="E90" s="12"/>
      <c r="F90" s="28"/>
      <c r="G90" s="12"/>
      <c r="H90" s="12"/>
      <c r="I90" s="12"/>
      <c r="J90" s="12"/>
      <c r="K90" s="12"/>
      <c r="L90" s="12"/>
      <c r="M90" s="12"/>
      <c r="N90" s="12"/>
      <c r="O90" s="12"/>
      <c r="P90" s="51">
        <v>84200</v>
      </c>
      <c r="Q90" s="25">
        <f t="shared" si="5"/>
        <v>100</v>
      </c>
      <c r="R90" s="26">
        <f t="shared" si="6"/>
        <v>0</v>
      </c>
      <c r="S90" s="46"/>
      <c r="T90" s="13" t="s">
        <v>126</v>
      </c>
      <c r="U90" s="11" t="s">
        <v>19</v>
      </c>
      <c r="V90" s="6" t="s">
        <v>20</v>
      </c>
    </row>
    <row r="91" spans="1:22" s="6" customFormat="1" ht="48" customHeight="1" x14ac:dyDescent="0.2">
      <c r="A91" s="9">
        <v>71</v>
      </c>
      <c r="B91" s="24" t="s">
        <v>127</v>
      </c>
      <c r="C91" s="11">
        <v>1742100</v>
      </c>
      <c r="D91" s="12"/>
      <c r="E91" s="12"/>
      <c r="F91" s="28"/>
      <c r="G91" s="12"/>
      <c r="H91" s="12"/>
      <c r="I91" s="12"/>
      <c r="J91" s="12"/>
      <c r="K91" s="12"/>
      <c r="L91" s="12"/>
      <c r="M91" s="12"/>
      <c r="N91" s="12"/>
      <c r="O91" s="12"/>
      <c r="P91" s="51">
        <v>172100</v>
      </c>
      <c r="Q91" s="25">
        <f t="shared" si="5"/>
        <v>9.8788818093106023</v>
      </c>
      <c r="R91" s="26">
        <f t="shared" si="6"/>
        <v>1570000</v>
      </c>
      <c r="S91" s="46"/>
      <c r="T91" s="13" t="s">
        <v>126</v>
      </c>
      <c r="U91" s="11" t="s">
        <v>19</v>
      </c>
      <c r="V91" s="6" t="s">
        <v>20</v>
      </c>
    </row>
    <row r="92" spans="1:22" s="6" customFormat="1" ht="48" customHeight="1" x14ac:dyDescent="0.2">
      <c r="A92" s="9">
        <v>72</v>
      </c>
      <c r="B92" s="24" t="s">
        <v>128</v>
      </c>
      <c r="C92" s="11">
        <v>118000</v>
      </c>
      <c r="D92" s="12"/>
      <c r="E92" s="12"/>
      <c r="F92" s="28"/>
      <c r="G92" s="12"/>
      <c r="H92" s="12"/>
      <c r="I92" s="12"/>
      <c r="J92" s="12"/>
      <c r="K92" s="12"/>
      <c r="L92" s="12"/>
      <c r="M92" s="12"/>
      <c r="N92" s="12"/>
      <c r="O92" s="12"/>
      <c r="P92" s="51">
        <v>117917</v>
      </c>
      <c r="Q92" s="25">
        <f t="shared" si="5"/>
        <v>99.929661016949154</v>
      </c>
      <c r="R92" s="26">
        <f t="shared" si="6"/>
        <v>83</v>
      </c>
      <c r="S92" s="46"/>
      <c r="T92" s="13" t="s">
        <v>126</v>
      </c>
      <c r="U92" s="11" t="s">
        <v>19</v>
      </c>
      <c r="V92" s="6" t="s">
        <v>20</v>
      </c>
    </row>
    <row r="93" spans="1:22" s="6" customFormat="1" ht="48" customHeight="1" x14ac:dyDescent="0.2">
      <c r="A93" s="9">
        <v>73</v>
      </c>
      <c r="B93" s="24" t="s">
        <v>129</v>
      </c>
      <c r="C93" s="11">
        <v>281500</v>
      </c>
      <c r="D93" s="12"/>
      <c r="E93" s="12"/>
      <c r="F93" s="28"/>
      <c r="G93" s="12"/>
      <c r="H93" s="12"/>
      <c r="I93" s="12"/>
      <c r="J93" s="12"/>
      <c r="K93" s="12"/>
      <c r="L93" s="12"/>
      <c r="M93" s="12"/>
      <c r="N93" s="12"/>
      <c r="O93" s="12"/>
      <c r="P93" s="51"/>
      <c r="Q93" s="25">
        <f t="shared" si="5"/>
        <v>0</v>
      </c>
      <c r="R93" s="26">
        <f t="shared" si="6"/>
        <v>281500</v>
      </c>
      <c r="S93" s="46"/>
      <c r="T93" s="13" t="s">
        <v>126</v>
      </c>
      <c r="U93" s="11" t="s">
        <v>19</v>
      </c>
      <c r="V93" s="6" t="s">
        <v>20</v>
      </c>
    </row>
    <row r="94" spans="1:22" s="6" customFormat="1" ht="48" customHeight="1" x14ac:dyDescent="0.2">
      <c r="A94" s="9">
        <v>74</v>
      </c>
      <c r="B94" s="24" t="s">
        <v>130</v>
      </c>
      <c r="C94" s="11">
        <v>342200</v>
      </c>
      <c r="D94" s="12"/>
      <c r="E94" s="12"/>
      <c r="F94" s="28"/>
      <c r="G94" s="12"/>
      <c r="H94" s="12"/>
      <c r="I94" s="12"/>
      <c r="J94" s="12"/>
      <c r="K94" s="12"/>
      <c r="L94" s="12"/>
      <c r="M94" s="12"/>
      <c r="N94" s="12"/>
      <c r="O94" s="12"/>
      <c r="P94" s="51">
        <v>321000</v>
      </c>
      <c r="Q94" s="25">
        <f t="shared" si="5"/>
        <v>93.804792518994745</v>
      </c>
      <c r="R94" s="26">
        <f t="shared" si="6"/>
        <v>21200</v>
      </c>
      <c r="S94" s="46"/>
      <c r="T94" s="13" t="s">
        <v>126</v>
      </c>
      <c r="U94" s="11" t="s">
        <v>19</v>
      </c>
      <c r="V94" s="6" t="s">
        <v>20</v>
      </c>
    </row>
    <row r="95" spans="1:22" s="6" customFormat="1" ht="24" customHeight="1" x14ac:dyDescent="0.2">
      <c r="A95" s="14"/>
      <c r="B95" s="15" t="s">
        <v>131</v>
      </c>
      <c r="C95" s="16"/>
      <c r="D95" s="16"/>
      <c r="E95" s="16"/>
      <c r="F95" s="21"/>
      <c r="G95" s="16"/>
      <c r="H95" s="16"/>
      <c r="I95" s="16"/>
      <c r="J95" s="16"/>
      <c r="K95" s="16"/>
      <c r="L95" s="16"/>
      <c r="M95" s="16"/>
      <c r="N95" s="16"/>
      <c r="O95" s="16"/>
      <c r="P95" s="84"/>
      <c r="Q95" s="16"/>
      <c r="R95" s="16"/>
      <c r="S95" s="47"/>
      <c r="T95" s="17"/>
      <c r="U95" s="18"/>
      <c r="V95" s="6" t="s">
        <v>15</v>
      </c>
    </row>
    <row r="96" spans="1:22" s="6" customFormat="1" ht="48" customHeight="1" x14ac:dyDescent="0.2">
      <c r="A96" s="19"/>
      <c r="B96" s="20" t="s">
        <v>132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80"/>
      <c r="Q96" s="21"/>
      <c r="R96" s="21"/>
      <c r="S96" s="48"/>
      <c r="T96" s="22"/>
      <c r="U96" s="23"/>
    </row>
    <row r="97" spans="1:22" s="6" customFormat="1" ht="49.5" customHeight="1" x14ac:dyDescent="0.2">
      <c r="A97" s="9">
        <v>75</v>
      </c>
      <c r="B97" s="24" t="s">
        <v>133</v>
      </c>
      <c r="C97" s="11">
        <v>2936600</v>
      </c>
      <c r="D97" s="31">
        <v>2930000</v>
      </c>
      <c r="E97" s="12" t="s">
        <v>206</v>
      </c>
      <c r="F97" s="28"/>
      <c r="G97" s="12"/>
      <c r="H97" s="12"/>
      <c r="I97" s="12"/>
      <c r="J97" s="12"/>
      <c r="K97" s="12"/>
      <c r="L97" s="12"/>
      <c r="M97" s="12"/>
      <c r="N97" s="12"/>
      <c r="O97" s="12"/>
      <c r="P97" s="51">
        <v>2930000</v>
      </c>
      <c r="Q97" s="25">
        <f t="shared" ref="Q97:Q103" si="7">P97*100/C97</f>
        <v>99.775250289450383</v>
      </c>
      <c r="R97" s="26">
        <f t="shared" ref="R97:R102" si="8">C97-P97</f>
        <v>6600</v>
      </c>
      <c r="S97" s="52">
        <f>C97-D97</f>
        <v>6600</v>
      </c>
      <c r="T97" s="13" t="s">
        <v>134</v>
      </c>
      <c r="U97" s="70" t="s">
        <v>166</v>
      </c>
      <c r="V97" s="6" t="s">
        <v>20</v>
      </c>
    </row>
    <row r="98" spans="1:22" s="6" customFormat="1" ht="49.5" customHeight="1" x14ac:dyDescent="0.2">
      <c r="A98" s="9">
        <v>76</v>
      </c>
      <c r="B98" s="24" t="s">
        <v>136</v>
      </c>
      <c r="C98" s="11">
        <v>3000000</v>
      </c>
      <c r="D98" s="31">
        <v>2980000</v>
      </c>
      <c r="E98" s="12" t="s">
        <v>207</v>
      </c>
      <c r="F98" s="28"/>
      <c r="G98" s="12"/>
      <c r="H98" s="12"/>
      <c r="I98" s="12"/>
      <c r="J98" s="12"/>
      <c r="K98" s="12"/>
      <c r="L98" s="12"/>
      <c r="M98" s="12"/>
      <c r="N98" s="12"/>
      <c r="O98" s="12"/>
      <c r="P98" s="51">
        <v>2980000</v>
      </c>
      <c r="Q98" s="25">
        <f t="shared" si="7"/>
        <v>99.333333333333329</v>
      </c>
      <c r="R98" s="26">
        <f t="shared" si="8"/>
        <v>20000</v>
      </c>
      <c r="S98" s="52">
        <f>C98-D98</f>
        <v>20000</v>
      </c>
      <c r="T98" s="13" t="s">
        <v>134</v>
      </c>
      <c r="U98" s="70" t="s">
        <v>166</v>
      </c>
      <c r="V98" s="6" t="s">
        <v>20</v>
      </c>
    </row>
    <row r="99" spans="1:22" s="6" customFormat="1" ht="49.5" customHeight="1" x14ac:dyDescent="0.2">
      <c r="A99" s="9">
        <v>77</v>
      </c>
      <c r="B99" s="24" t="s">
        <v>137</v>
      </c>
      <c r="C99" s="11">
        <v>2999200</v>
      </c>
      <c r="D99" s="31">
        <v>2934000</v>
      </c>
      <c r="E99" s="12" t="s">
        <v>235</v>
      </c>
      <c r="F99" s="28"/>
      <c r="G99" s="12"/>
      <c r="H99" s="12"/>
      <c r="I99" s="12"/>
      <c r="J99" s="12"/>
      <c r="K99" s="12"/>
      <c r="L99" s="12"/>
      <c r="M99" s="12"/>
      <c r="N99" s="12"/>
      <c r="O99" s="12"/>
      <c r="P99" s="51"/>
      <c r="Q99" s="25">
        <f t="shared" si="7"/>
        <v>0</v>
      </c>
      <c r="R99" s="26">
        <f t="shared" si="8"/>
        <v>2999200</v>
      </c>
      <c r="S99" s="56">
        <f>C99-D99</f>
        <v>65200</v>
      </c>
      <c r="T99" s="13" t="s">
        <v>134</v>
      </c>
      <c r="U99" s="32" t="s">
        <v>142</v>
      </c>
      <c r="V99" s="6" t="s">
        <v>20</v>
      </c>
    </row>
    <row r="100" spans="1:22" s="6" customFormat="1" ht="49.5" customHeight="1" x14ac:dyDescent="0.2">
      <c r="A100" s="9">
        <v>78</v>
      </c>
      <c r="B100" s="24" t="s">
        <v>138</v>
      </c>
      <c r="C100" s="11">
        <v>1000000</v>
      </c>
      <c r="D100" s="31">
        <v>984400</v>
      </c>
      <c r="E100" s="12" t="s">
        <v>208</v>
      </c>
      <c r="F100" s="28"/>
      <c r="G100" s="12"/>
      <c r="H100" s="39">
        <f>D100</f>
        <v>984400</v>
      </c>
      <c r="I100" s="12"/>
      <c r="J100" s="12"/>
      <c r="K100" s="12"/>
      <c r="L100" s="12"/>
      <c r="M100" s="12"/>
      <c r="N100" s="12"/>
      <c r="O100" s="12"/>
      <c r="P100" s="51">
        <v>984400</v>
      </c>
      <c r="Q100" s="25">
        <f t="shared" si="7"/>
        <v>98.44</v>
      </c>
      <c r="R100" s="26">
        <f t="shared" si="8"/>
        <v>15600</v>
      </c>
      <c r="S100" s="52">
        <f>C100-D100</f>
        <v>15600</v>
      </c>
      <c r="T100" s="13" t="s">
        <v>134</v>
      </c>
      <c r="U100" s="70" t="s">
        <v>166</v>
      </c>
      <c r="V100" s="6" t="s">
        <v>20</v>
      </c>
    </row>
    <row r="101" spans="1:22" s="6" customFormat="1" ht="49.5" customHeight="1" x14ac:dyDescent="0.2">
      <c r="A101" s="13">
        <v>79</v>
      </c>
      <c r="B101" s="50" t="s">
        <v>140</v>
      </c>
      <c r="C101" s="32">
        <v>3000000</v>
      </c>
      <c r="D101" s="31">
        <v>2888000</v>
      </c>
      <c r="E101" s="12" t="s">
        <v>141</v>
      </c>
      <c r="F101" s="39">
        <f>D101</f>
        <v>2888000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51">
        <v>2888000</v>
      </c>
      <c r="Q101" s="25">
        <f t="shared" si="7"/>
        <v>96.266666666666666</v>
      </c>
      <c r="R101" s="26">
        <f t="shared" si="8"/>
        <v>112000</v>
      </c>
      <c r="S101" s="52">
        <f>C101-D101</f>
        <v>112000</v>
      </c>
      <c r="T101" s="13" t="s">
        <v>134</v>
      </c>
      <c r="U101" s="70" t="s">
        <v>166</v>
      </c>
      <c r="V101" s="6" t="s">
        <v>20</v>
      </c>
    </row>
    <row r="102" spans="1:22" s="6" customFormat="1" ht="46.5" customHeight="1" x14ac:dyDescent="0.2">
      <c r="A102" s="9">
        <v>80</v>
      </c>
      <c r="B102" s="24" t="s">
        <v>143</v>
      </c>
      <c r="C102" s="11">
        <v>4000000</v>
      </c>
      <c r="D102" s="31">
        <v>3950000</v>
      </c>
      <c r="E102" s="12"/>
      <c r="F102" s="28"/>
      <c r="G102" s="12"/>
      <c r="H102" s="12"/>
      <c r="I102" s="12"/>
      <c r="J102" s="12"/>
      <c r="K102" s="12"/>
      <c r="L102" s="12"/>
      <c r="M102" s="12"/>
      <c r="N102" s="12"/>
      <c r="O102" s="12"/>
      <c r="P102" s="51"/>
      <c r="Q102" s="25">
        <f t="shared" si="7"/>
        <v>0</v>
      </c>
      <c r="R102" s="26">
        <f t="shared" si="8"/>
        <v>4000000</v>
      </c>
      <c r="S102" s="61"/>
      <c r="T102" s="13" t="s">
        <v>134</v>
      </c>
      <c r="U102" s="32" t="s">
        <v>142</v>
      </c>
      <c r="V102" s="6" t="s">
        <v>20</v>
      </c>
    </row>
    <row r="103" spans="1:22" s="6" customFormat="1" ht="24" customHeight="1" x14ac:dyDescent="0.2">
      <c r="A103" s="9"/>
      <c r="B103" s="7" t="s">
        <v>210</v>
      </c>
      <c r="C103" s="40">
        <f>SUM(C7:C102)</f>
        <v>426317200</v>
      </c>
      <c r="D103" s="40">
        <f>SUM(D7:D102)</f>
        <v>328961328.80999994</v>
      </c>
      <c r="E103" s="40">
        <f>SUM(E7:E102)</f>
        <v>0</v>
      </c>
      <c r="F103" s="23"/>
      <c r="G103" s="40"/>
      <c r="H103" s="40"/>
      <c r="I103" s="40"/>
      <c r="J103" s="40"/>
      <c r="K103" s="40"/>
      <c r="L103" s="40"/>
      <c r="M103" s="40"/>
      <c r="N103" s="40"/>
      <c r="O103" s="40"/>
      <c r="P103" s="86">
        <f>SUM(P7:P102)</f>
        <v>142033416.28</v>
      </c>
      <c r="Q103" s="41">
        <f t="shared" si="7"/>
        <v>33.316370130034635</v>
      </c>
      <c r="R103" s="40">
        <f>SUM(R7:R102)</f>
        <v>284283783.72000003</v>
      </c>
      <c r="S103" s="78">
        <f>SUM(S7:S102)</f>
        <v>60851131.189999998</v>
      </c>
      <c r="T103" s="13"/>
      <c r="U103" s="10"/>
    </row>
    <row r="104" spans="1:22" x14ac:dyDescent="0.2">
      <c r="P104" s="64"/>
      <c r="S104" s="65"/>
    </row>
    <row r="105" spans="1:22" x14ac:dyDescent="0.3">
      <c r="P105" s="64"/>
      <c r="R105" s="87"/>
    </row>
    <row r="106" spans="1:22" x14ac:dyDescent="0.2">
      <c r="P106" s="64"/>
      <c r="S106" s="65"/>
    </row>
    <row r="107" spans="1:22" x14ac:dyDescent="0.3">
      <c r="P107" s="64"/>
      <c r="R107" s="88"/>
    </row>
    <row r="108" spans="1:22" x14ac:dyDescent="0.2">
      <c r="P108" s="64"/>
      <c r="R108" s="89"/>
    </row>
    <row r="109" spans="1:22" x14ac:dyDescent="0.2">
      <c r="P109" s="64"/>
      <c r="R109" s="68"/>
    </row>
    <row r="110" spans="1:22" x14ac:dyDescent="0.2">
      <c r="P110" s="64"/>
      <c r="R110" s="68"/>
    </row>
    <row r="111" spans="1:22" x14ac:dyDescent="0.2">
      <c r="P111" s="64"/>
      <c r="R111" s="68"/>
    </row>
    <row r="112" spans="1:22" x14ac:dyDescent="0.2">
      <c r="P112" s="64"/>
      <c r="R112" s="68"/>
    </row>
    <row r="113" spans="16:18" x14ac:dyDescent="0.2">
      <c r="P113" s="64"/>
      <c r="R113" s="68"/>
    </row>
    <row r="114" spans="16:18" x14ac:dyDescent="0.2">
      <c r="P114" s="64"/>
      <c r="R114" s="68"/>
    </row>
    <row r="115" spans="16:18" x14ac:dyDescent="0.2">
      <c r="P115" s="64"/>
      <c r="R115" s="68"/>
    </row>
    <row r="116" spans="16:18" x14ac:dyDescent="0.2">
      <c r="P116" s="64"/>
      <c r="R116" s="68"/>
    </row>
    <row r="117" spans="16:18" x14ac:dyDescent="0.2">
      <c r="P117" s="64"/>
      <c r="R117" s="68"/>
    </row>
    <row r="118" spans="16:18" x14ac:dyDescent="0.2">
      <c r="P118" s="64"/>
      <c r="R118" s="68"/>
    </row>
    <row r="119" spans="16:18" x14ac:dyDescent="0.2">
      <c r="P119" s="64"/>
      <c r="R119" s="68"/>
    </row>
    <row r="120" spans="16:18" x14ac:dyDescent="0.2">
      <c r="P120" s="64"/>
      <c r="R120" s="68"/>
    </row>
    <row r="121" spans="16:18" x14ac:dyDescent="0.2">
      <c r="P121" s="64"/>
      <c r="R121" s="68"/>
    </row>
    <row r="122" spans="16:18" x14ac:dyDescent="0.2">
      <c r="P122" s="64"/>
      <c r="R122" s="68"/>
    </row>
    <row r="123" spans="16:18" x14ac:dyDescent="0.2">
      <c r="P123" s="64"/>
      <c r="R123" s="68"/>
    </row>
    <row r="124" spans="16:18" x14ac:dyDescent="0.2">
      <c r="P124" s="64"/>
      <c r="R124" s="68"/>
    </row>
    <row r="125" spans="16:18" x14ac:dyDescent="0.2">
      <c r="P125" s="64"/>
      <c r="R125" s="68"/>
    </row>
    <row r="126" spans="16:18" x14ac:dyDescent="0.2">
      <c r="P126" s="64"/>
      <c r="R126" s="68"/>
    </row>
    <row r="127" spans="16:18" x14ac:dyDescent="0.2">
      <c r="P127" s="64"/>
      <c r="R127" s="68"/>
    </row>
    <row r="128" spans="16:18" x14ac:dyDescent="0.2">
      <c r="P128" s="64"/>
      <c r="R128" s="68"/>
    </row>
    <row r="129" spans="16:18" x14ac:dyDescent="0.2">
      <c r="P129" s="64"/>
      <c r="R129" s="68"/>
    </row>
    <row r="130" spans="16:18" x14ac:dyDescent="0.2">
      <c r="P130" s="64"/>
      <c r="R130" s="68"/>
    </row>
    <row r="131" spans="16:18" x14ac:dyDescent="0.2">
      <c r="P131" s="64"/>
      <c r="R131" s="68"/>
    </row>
    <row r="132" spans="16:18" x14ac:dyDescent="0.2">
      <c r="P132" s="64"/>
      <c r="R132" s="68"/>
    </row>
    <row r="133" spans="16:18" x14ac:dyDescent="0.2">
      <c r="P133" s="64"/>
      <c r="R133" s="68"/>
    </row>
    <row r="134" spans="16:18" x14ac:dyDescent="0.2">
      <c r="P134" s="64"/>
      <c r="R134" s="68"/>
    </row>
    <row r="135" spans="16:18" x14ac:dyDescent="0.2">
      <c r="P135" s="64"/>
      <c r="R135" s="68"/>
    </row>
    <row r="136" spans="16:18" x14ac:dyDescent="0.2">
      <c r="P136" s="64"/>
      <c r="R136" s="68"/>
    </row>
    <row r="137" spans="16:18" x14ac:dyDescent="0.2">
      <c r="P137" s="64"/>
      <c r="R137" s="68"/>
    </row>
    <row r="138" spans="16:18" x14ac:dyDescent="0.2">
      <c r="P138" s="64"/>
      <c r="R138" s="68"/>
    </row>
    <row r="139" spans="16:18" x14ac:dyDescent="0.2">
      <c r="P139" s="64"/>
      <c r="R139" s="68"/>
    </row>
    <row r="140" spans="16:18" x14ac:dyDescent="0.2">
      <c r="P140" s="64"/>
      <c r="R140" s="68"/>
    </row>
    <row r="141" spans="16:18" x14ac:dyDescent="0.2">
      <c r="P141" s="64"/>
      <c r="R141" s="68"/>
    </row>
    <row r="142" spans="16:18" x14ac:dyDescent="0.2">
      <c r="P142" s="64"/>
      <c r="R142" s="68"/>
    </row>
    <row r="143" spans="16:18" x14ac:dyDescent="0.2">
      <c r="P143" s="64"/>
      <c r="R143" s="68"/>
    </row>
    <row r="144" spans="16:18" x14ac:dyDescent="0.2">
      <c r="P144" s="64"/>
      <c r="R144" s="68"/>
    </row>
    <row r="145" spans="16:18" x14ac:dyDescent="0.2">
      <c r="P145" s="64"/>
      <c r="R145" s="68"/>
    </row>
    <row r="146" spans="16:18" x14ac:dyDescent="0.2">
      <c r="P146" s="64"/>
      <c r="R146" s="68"/>
    </row>
    <row r="147" spans="16:18" x14ac:dyDescent="0.2">
      <c r="P147" s="64"/>
      <c r="R147" s="68"/>
    </row>
    <row r="148" spans="16:18" x14ac:dyDescent="0.2">
      <c r="P148" s="64"/>
      <c r="R148" s="68"/>
    </row>
    <row r="149" spans="16:18" x14ac:dyDescent="0.2">
      <c r="P149" s="64"/>
      <c r="R149" s="68"/>
    </row>
    <row r="150" spans="16:18" x14ac:dyDescent="0.2">
      <c r="P150" s="64"/>
      <c r="R150" s="68"/>
    </row>
    <row r="151" spans="16:18" x14ac:dyDescent="0.2">
      <c r="P151" s="64"/>
      <c r="R151" s="68"/>
    </row>
    <row r="152" spans="16:18" x14ac:dyDescent="0.2">
      <c r="P152" s="64"/>
      <c r="R152" s="68"/>
    </row>
    <row r="153" spans="16:18" x14ac:dyDescent="0.2">
      <c r="P153" s="64"/>
      <c r="R153" s="68"/>
    </row>
    <row r="154" spans="16:18" x14ac:dyDescent="0.2">
      <c r="P154" s="64"/>
      <c r="R154" s="68"/>
    </row>
    <row r="155" spans="16:18" x14ac:dyDescent="0.2">
      <c r="P155" s="64"/>
      <c r="R155" s="68"/>
    </row>
    <row r="156" spans="16:18" x14ac:dyDescent="0.2">
      <c r="P156" s="64"/>
      <c r="R156" s="68"/>
    </row>
    <row r="157" spans="16:18" x14ac:dyDescent="0.2">
      <c r="P157" s="64"/>
      <c r="R157" s="68"/>
    </row>
    <row r="158" spans="16:18" x14ac:dyDescent="0.2">
      <c r="P158" s="64"/>
      <c r="R158" s="68"/>
    </row>
    <row r="159" spans="16:18" x14ac:dyDescent="0.2">
      <c r="R159" s="68"/>
    </row>
    <row r="161" spans="2:19" x14ac:dyDescent="0.2">
      <c r="B161" s="2" t="s">
        <v>236</v>
      </c>
      <c r="E161" s="68">
        <v>1410100</v>
      </c>
      <c r="P161" s="75">
        <f>P20+P21+P22+P23</f>
        <v>9747603.5199999996</v>
      </c>
      <c r="R161" s="75">
        <f>E161-P161</f>
        <v>-8337503.5199999996</v>
      </c>
      <c r="S161" s="76"/>
    </row>
    <row r="162" spans="2:19" x14ac:dyDescent="0.2">
      <c r="B162" s="2" t="s">
        <v>237</v>
      </c>
      <c r="E162" s="68">
        <v>505677</v>
      </c>
      <c r="P162" s="75">
        <f>P90+P91+P92+P93+P94</f>
        <v>695217</v>
      </c>
      <c r="R162" s="75">
        <f t="shared" ref="R162:R178" si="9">E162-P162</f>
        <v>-189540</v>
      </c>
    </row>
    <row r="163" spans="2:19" x14ac:dyDescent="0.2">
      <c r="B163" s="2" t="s">
        <v>238</v>
      </c>
      <c r="E163" s="68">
        <v>68340</v>
      </c>
      <c r="P163" s="75">
        <f>P89</f>
        <v>68340</v>
      </c>
      <c r="R163" s="75">
        <f t="shared" si="9"/>
        <v>0</v>
      </c>
    </row>
    <row r="164" spans="2:19" x14ac:dyDescent="0.2">
      <c r="B164" s="2" t="s">
        <v>239</v>
      </c>
      <c r="E164" s="68">
        <v>6802400</v>
      </c>
      <c r="P164" s="75">
        <f>P97+P98+P99+P100+P101+P102</f>
        <v>9782400</v>
      </c>
      <c r="R164" s="75">
        <f t="shared" si="9"/>
        <v>-2980000</v>
      </c>
    </row>
    <row r="165" spans="2:19" x14ac:dyDescent="0.2">
      <c r="B165" s="2" t="s">
        <v>240</v>
      </c>
      <c r="E165" s="68">
        <v>0</v>
      </c>
      <c r="P165" s="75">
        <f>P32+P33+P34+P35</f>
        <v>0</v>
      </c>
      <c r="R165" s="75">
        <f t="shared" si="9"/>
        <v>0</v>
      </c>
    </row>
    <row r="166" spans="2:19" x14ac:dyDescent="0.2">
      <c r="B166" s="2" t="s">
        <v>241</v>
      </c>
      <c r="E166" s="68">
        <v>355750</v>
      </c>
      <c r="P166" s="75">
        <f>P7</f>
        <v>355750</v>
      </c>
      <c r="R166" s="75">
        <f t="shared" si="9"/>
        <v>0</v>
      </c>
    </row>
    <row r="167" spans="2:19" x14ac:dyDescent="0.2">
      <c r="B167" s="2" t="s">
        <v>89</v>
      </c>
      <c r="E167" s="68">
        <v>14714000</v>
      </c>
      <c r="P167" s="75">
        <f>P57+P58+P59+P60+P61+P62+P80</f>
        <v>14714000</v>
      </c>
      <c r="R167" s="75">
        <f t="shared" si="9"/>
        <v>0</v>
      </c>
    </row>
    <row r="168" spans="2:19" x14ac:dyDescent="0.2">
      <c r="B168" s="2" t="s">
        <v>26</v>
      </c>
      <c r="E168" s="68">
        <v>11905000</v>
      </c>
      <c r="P168" s="75">
        <f>P10+P11+P12+P15+P29</f>
        <v>12469000</v>
      </c>
      <c r="R168" s="75">
        <f t="shared" si="9"/>
        <v>-564000</v>
      </c>
    </row>
    <row r="169" spans="2:19" x14ac:dyDescent="0.2">
      <c r="B169" s="2" t="s">
        <v>83</v>
      </c>
      <c r="E169" s="68">
        <v>10958000</v>
      </c>
      <c r="P169" s="75">
        <f>P52+P53+P54</f>
        <v>20590000</v>
      </c>
      <c r="R169" s="75">
        <f t="shared" si="9"/>
        <v>-9632000</v>
      </c>
    </row>
    <row r="170" spans="2:19" x14ac:dyDescent="0.2">
      <c r="B170" s="2" t="s">
        <v>65</v>
      </c>
      <c r="E170" s="68">
        <v>1250400</v>
      </c>
      <c r="P170" s="75">
        <f>P40+P41+P42+P43+P77</f>
        <v>15219214.470000001</v>
      </c>
      <c r="R170" s="75">
        <f t="shared" si="9"/>
        <v>-13968814.470000001</v>
      </c>
    </row>
    <row r="171" spans="2:19" x14ac:dyDescent="0.2">
      <c r="B171" s="2" t="s">
        <v>31</v>
      </c>
      <c r="E171" s="68">
        <v>1345000</v>
      </c>
      <c r="P171" s="75">
        <f>P14+P44+P45+P46+P47+P48+P75+P79</f>
        <v>13023000</v>
      </c>
      <c r="R171" s="75">
        <f t="shared" si="9"/>
        <v>-11678000</v>
      </c>
    </row>
    <row r="172" spans="2:19" x14ac:dyDescent="0.2">
      <c r="B172" s="2" t="s">
        <v>29</v>
      </c>
      <c r="E172" s="68">
        <v>6659900</v>
      </c>
      <c r="P172" s="75">
        <f>P13+P63+P64+P65+P66+P67+P68+P72+P73+P74+P81+P82+P83+P84+P85</f>
        <v>12605868</v>
      </c>
      <c r="R172" s="75">
        <f t="shared" si="9"/>
        <v>-5945968</v>
      </c>
    </row>
    <row r="173" spans="2:19" x14ac:dyDescent="0.2">
      <c r="B173" s="2" t="s">
        <v>79</v>
      </c>
      <c r="E173" s="68">
        <v>0</v>
      </c>
      <c r="P173" s="43">
        <f>P49+P50+P51</f>
        <v>1365000</v>
      </c>
      <c r="R173" s="75">
        <f t="shared" si="9"/>
        <v>-1365000</v>
      </c>
    </row>
    <row r="174" spans="2:19" x14ac:dyDescent="0.2">
      <c r="B174" s="2" t="s">
        <v>61</v>
      </c>
      <c r="E174" s="68">
        <v>0</v>
      </c>
      <c r="P174" s="43">
        <f>P37+P38+P39+P86</f>
        <v>740297</v>
      </c>
      <c r="R174" s="75">
        <f t="shared" si="9"/>
        <v>-740297</v>
      </c>
    </row>
    <row r="175" spans="2:19" x14ac:dyDescent="0.2">
      <c r="B175" s="2" t="s">
        <v>46</v>
      </c>
      <c r="E175" s="68">
        <v>0</v>
      </c>
      <c r="P175" s="43">
        <f>P25+P27+P76</f>
        <v>4059178.4</v>
      </c>
      <c r="R175" s="75">
        <f t="shared" si="9"/>
        <v>-4059178.4</v>
      </c>
    </row>
    <row r="176" spans="2:19" x14ac:dyDescent="0.2">
      <c r="B176" s="2" t="s">
        <v>103</v>
      </c>
      <c r="E176" s="68">
        <v>2469500</v>
      </c>
      <c r="P176" s="75">
        <f>P69+P70</f>
        <v>6005100</v>
      </c>
      <c r="R176" s="75">
        <f t="shared" si="9"/>
        <v>-3535600</v>
      </c>
    </row>
    <row r="177" spans="2:18" x14ac:dyDescent="0.2">
      <c r="B177" s="2" t="s">
        <v>24</v>
      </c>
      <c r="E177" s="68">
        <v>4586000</v>
      </c>
      <c r="P177" s="75">
        <f>P9+P26+P55+P56+P71+P78</f>
        <v>14993504.879999999</v>
      </c>
      <c r="R177" s="75">
        <f t="shared" si="9"/>
        <v>-10407504.879999999</v>
      </c>
    </row>
    <row r="178" spans="2:18" x14ac:dyDescent="0.2">
      <c r="B178" s="2" t="s">
        <v>36</v>
      </c>
      <c r="E178" s="68">
        <v>4254996.95</v>
      </c>
      <c r="P178" s="74">
        <f>P17</f>
        <v>5599943.0099999998</v>
      </c>
      <c r="R178" s="75">
        <f t="shared" si="9"/>
        <v>-1344946.0599999996</v>
      </c>
    </row>
    <row r="179" spans="2:18" x14ac:dyDescent="0.2">
      <c r="P179" s="64">
        <f>SUBTOTAL(9,P161:P178)</f>
        <v>142033416.28</v>
      </c>
    </row>
  </sheetData>
  <autoFilter ref="T1:T179"/>
  <mergeCells count="2">
    <mergeCell ref="A1:U1"/>
    <mergeCell ref="A2:T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20</vt:i4>
      </vt:variant>
    </vt:vector>
  </HeadingPairs>
  <TitlesOfParts>
    <vt:vector size="33" baseType="lpstr">
      <vt:lpstr>ต.ค.61</vt:lpstr>
      <vt:lpstr>ธ.ค.61</vt:lpstr>
      <vt:lpstr>พ.ย.61</vt:lpstr>
      <vt:lpstr>ม.ค.62</vt:lpstr>
      <vt:lpstr>ก.พ.62</vt:lpstr>
      <vt:lpstr>มี.ค.62</vt:lpstr>
      <vt:lpstr>เม.ย.62</vt:lpstr>
      <vt:lpstr>พ.ค.62</vt:lpstr>
      <vt:lpstr>มิ.ย.62</vt:lpstr>
      <vt:lpstr>ก.ค.62</vt:lpstr>
      <vt:lpstr>ส.ค.62</vt:lpstr>
      <vt:lpstr>ก.ย.62</vt:lpstr>
      <vt:lpstr>Sheet6</vt:lpstr>
      <vt:lpstr>ก.ค.62!Print_Area</vt:lpstr>
      <vt:lpstr>ก.พ.62!Print_Area</vt:lpstr>
      <vt:lpstr>ก.ย.62!Print_Area</vt:lpstr>
      <vt:lpstr>พ.ค.62!Print_Area</vt:lpstr>
      <vt:lpstr>มิ.ย.62!Print_Area</vt:lpstr>
      <vt:lpstr>มี.ค.62!Print_Area</vt:lpstr>
      <vt:lpstr>เม.ย.62!Print_Area</vt:lpstr>
      <vt:lpstr>ส.ค.62!Print_Area</vt:lpstr>
      <vt:lpstr>ก.ค.62!Print_Titles</vt:lpstr>
      <vt:lpstr>ก.พ.62!Print_Titles</vt:lpstr>
      <vt:lpstr>ก.ย.62!Print_Titles</vt:lpstr>
      <vt:lpstr>ต.ค.61!Print_Titles</vt:lpstr>
      <vt:lpstr>ธ.ค.61!Print_Titles</vt:lpstr>
      <vt:lpstr>พ.ค.62!Print_Titles</vt:lpstr>
      <vt:lpstr>พ.ย.61!Print_Titles</vt:lpstr>
      <vt:lpstr>ม.ค.62!Print_Titles</vt:lpstr>
      <vt:lpstr>มิ.ย.62!Print_Titles</vt:lpstr>
      <vt:lpstr>มี.ค.62!Print_Titles</vt:lpstr>
      <vt:lpstr>เม.ย.62!Print_Titles</vt:lpstr>
      <vt:lpstr>ส.ค.62!Print_Titles</vt:lpstr>
    </vt:vector>
  </TitlesOfParts>
  <Company>Capsule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2020-05-26T04:18:11Z</dcterms:created>
  <dcterms:modified xsi:type="dcterms:W3CDTF">2020-05-26T04:53:00Z</dcterms:modified>
</cp:coreProperties>
</file>