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11"/>
  </bookViews>
  <sheets>
    <sheet name="ต.ค.60" sheetId="1" r:id="rId1"/>
    <sheet name="พ.ย.60" sheetId="3" r:id="rId2"/>
    <sheet name="ธ.ค.60" sheetId="2" r:id="rId3"/>
    <sheet name="ม.ค.61" sheetId="4" r:id="rId4"/>
    <sheet name="ก.พ.61" sheetId="5" r:id="rId5"/>
    <sheet name="มี.ค.61" sheetId="6" r:id="rId6"/>
    <sheet name="เม.ย.61" sheetId="7" r:id="rId7"/>
    <sheet name="พ.ค.61" sheetId="11" r:id="rId8"/>
    <sheet name="มิ.ย.61" sheetId="12" r:id="rId9"/>
    <sheet name="ก.ค.61" sheetId="8" r:id="rId10"/>
    <sheet name="ส.ค.61" sheetId="10" r:id="rId11"/>
    <sheet name="ก.ย.61" sheetId="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9" hidden="1">ก.ค.61!$N$1:$N$87</definedName>
    <definedName name="_xlnm._FilterDatabase" localSheetId="4" hidden="1">ก.พ.61!$L$1:$L$74</definedName>
    <definedName name="_xlnm._FilterDatabase" localSheetId="11" hidden="1">ก.ย.61!$N$1:$N$105</definedName>
    <definedName name="_xlnm._FilterDatabase" localSheetId="0" hidden="1">ต.ค.60!$K$1:$K$65</definedName>
    <definedName name="_xlnm._FilterDatabase" localSheetId="2" hidden="1">ธ.ค.60!$K$1:$K$65</definedName>
    <definedName name="_xlnm._FilterDatabase" localSheetId="7" hidden="1">พ.ค.61!$O$1:$O$90</definedName>
    <definedName name="_xlnm._FilterDatabase" localSheetId="1" hidden="1">พ.ย.60!$K$1:$K$65</definedName>
    <definedName name="_xlnm._FilterDatabase" localSheetId="3" hidden="1">ม.ค.61!$K$1:$K$67</definedName>
    <definedName name="_xlnm._FilterDatabase" localSheetId="8" hidden="1">มิ.ย.61!$N$1:$N$134</definedName>
    <definedName name="_xlnm._FilterDatabase" localSheetId="5" hidden="1">มี.ค.61!$L$1:$L$67</definedName>
    <definedName name="_xlnm._FilterDatabase" localSheetId="6" hidden="1">เม.ย.61!$O$1:$O$83</definedName>
    <definedName name="_xlnm._FilterDatabase" localSheetId="10" hidden="1">ส.ค.61!$N$1:$N$90</definedName>
    <definedName name="_xlnm.Print_Area" localSheetId="9">ก.ค.61!$B$1:$O$87</definedName>
    <definedName name="_xlnm.Print_Area" localSheetId="4">ก.พ.61!$B$1:$M$71</definedName>
    <definedName name="_xlnm.Print_Area" localSheetId="11">ก.ย.61!$B$1:$O$105</definedName>
    <definedName name="_xlnm.Print_Area" localSheetId="0">ต.ค.60!$B$1:$L$65</definedName>
    <definedName name="_xlnm.Print_Area" localSheetId="2">ธ.ค.60!$B$1:$L$65</definedName>
    <definedName name="_xlnm.Print_Area" localSheetId="7">พ.ค.61!$B$26:$O$30</definedName>
    <definedName name="_xlnm.Print_Area" localSheetId="1">พ.ย.60!$B$1:$L$65</definedName>
    <definedName name="_xlnm.Print_Area" localSheetId="3">ม.ค.61!$B$1:$L$67</definedName>
    <definedName name="_xlnm.Print_Area" localSheetId="8">มิ.ย.61!$B$1:$O$105</definedName>
    <definedName name="_xlnm.Print_Area" localSheetId="5">มี.ค.61!$B$1:$M$67</definedName>
    <definedName name="_xlnm.Print_Area" localSheetId="6">เม.ย.61!$B$1:$O$82</definedName>
    <definedName name="_xlnm.Print_Area" localSheetId="10">ส.ค.61!$B$1:$O$90</definedName>
    <definedName name="_xlnm.Print_Titles" localSheetId="9">ก.ค.61!$3:$3</definedName>
    <definedName name="_xlnm.Print_Titles" localSheetId="4">ก.พ.61!$3:$3</definedName>
    <definedName name="_xlnm.Print_Titles" localSheetId="11">ก.ย.61!$3:$3</definedName>
    <definedName name="_xlnm.Print_Titles" localSheetId="0">ต.ค.60!$3:$3</definedName>
    <definedName name="_xlnm.Print_Titles" localSheetId="2">ธ.ค.60!$3:$3</definedName>
    <definedName name="_xlnm.Print_Titles" localSheetId="7">พ.ค.61!$3:$3</definedName>
    <definedName name="_xlnm.Print_Titles" localSheetId="1">พ.ย.60!$3:$3</definedName>
    <definedName name="_xlnm.Print_Titles" localSheetId="3">ม.ค.61!$3:$3</definedName>
    <definedName name="_xlnm.Print_Titles" localSheetId="8">มิ.ย.61!$3:$3</definedName>
    <definedName name="_xlnm.Print_Titles" localSheetId="5">มี.ค.61!$3:$3</definedName>
    <definedName name="_xlnm.Print_Titles" localSheetId="6">เม.ย.61!$3:$3</definedName>
    <definedName name="_xlnm.Print_Titles" localSheetId="10">ส.ค.61!$3:$3</definedName>
  </definedNames>
  <calcPr calcId="145621"/>
</workbook>
</file>

<file path=xl/calcChain.xml><?xml version="1.0" encoding="utf-8"?>
<calcChain xmlns="http://schemas.openxmlformats.org/spreadsheetml/2006/main">
  <c r="F157" i="12" l="1"/>
  <c r="D157" i="12"/>
  <c r="G157" i="12" s="1"/>
  <c r="F156" i="12"/>
  <c r="D156" i="12"/>
  <c r="F155" i="12"/>
  <c r="D155" i="12"/>
  <c r="G155" i="12" s="1"/>
  <c r="F154" i="12"/>
  <c r="D154" i="12"/>
  <c r="G154" i="12" s="1"/>
  <c r="F153" i="12"/>
  <c r="D153" i="12"/>
  <c r="G153" i="12" s="1"/>
  <c r="F152" i="12"/>
  <c r="D152" i="12"/>
  <c r="G152" i="12" s="1"/>
  <c r="F151" i="12"/>
  <c r="D151" i="12"/>
  <c r="G151" i="12" s="1"/>
  <c r="F150" i="12"/>
  <c r="D150" i="12"/>
  <c r="G150" i="12" s="1"/>
  <c r="F149" i="12"/>
  <c r="D149" i="12"/>
  <c r="G149" i="12" s="1"/>
  <c r="F148" i="12"/>
  <c r="D148" i="12"/>
  <c r="G148" i="12" s="1"/>
  <c r="F147" i="12"/>
  <c r="D147" i="12"/>
  <c r="G147" i="12" s="1"/>
  <c r="F146" i="12"/>
  <c r="D146" i="12"/>
  <c r="G146" i="12" s="1"/>
  <c r="F145" i="12"/>
  <c r="D145" i="12"/>
  <c r="G145" i="12" s="1"/>
  <c r="F144" i="12"/>
  <c r="D144" i="12"/>
  <c r="G144" i="12" s="1"/>
  <c r="F143" i="12"/>
  <c r="D143" i="12"/>
  <c r="G143" i="12" s="1"/>
  <c r="F142" i="12"/>
  <c r="D142" i="12"/>
  <c r="G142" i="12" s="1"/>
  <c r="F141" i="12"/>
  <c r="D141" i="12"/>
  <c r="G141" i="12" s="1"/>
  <c r="F140" i="12"/>
  <c r="D140" i="12"/>
  <c r="G140" i="12" s="1"/>
  <c r="F139" i="12"/>
  <c r="D139" i="12"/>
  <c r="G139" i="12" s="1"/>
  <c r="F138" i="12"/>
  <c r="D138" i="12"/>
  <c r="G138" i="12" s="1"/>
  <c r="H137" i="12"/>
  <c r="F137" i="12"/>
  <c r="D137" i="12"/>
  <c r="F136" i="12"/>
  <c r="F158" i="12" s="1"/>
  <c r="D136" i="12"/>
  <c r="G133" i="12"/>
  <c r="H132" i="12"/>
  <c r="L132" i="12" s="1"/>
  <c r="H131" i="12"/>
  <c r="L131" i="12" s="1"/>
  <c r="H130" i="12"/>
  <c r="L130" i="12" s="1"/>
  <c r="H129" i="12"/>
  <c r="L129" i="12" s="1"/>
  <c r="H128" i="12"/>
  <c r="L128" i="12" s="1"/>
  <c r="H127" i="12"/>
  <c r="L127" i="12" s="1"/>
  <c r="H126" i="12"/>
  <c r="L126" i="12" s="1"/>
  <c r="H125" i="12"/>
  <c r="L125" i="12" s="1"/>
  <c r="H124" i="12"/>
  <c r="L124" i="12" s="1"/>
  <c r="H123" i="12"/>
  <c r="L123" i="12" s="1"/>
  <c r="H122" i="12"/>
  <c r="L122" i="12" s="1"/>
  <c r="H121" i="12"/>
  <c r="L121" i="12" s="1"/>
  <c r="H120" i="12"/>
  <c r="L120" i="12" s="1"/>
  <c r="H119" i="12"/>
  <c r="L119" i="12" s="1"/>
  <c r="H118" i="12"/>
  <c r="L118" i="12" s="1"/>
  <c r="H117" i="12"/>
  <c r="L117" i="12" s="1"/>
  <c r="H116" i="12"/>
  <c r="L116" i="12" s="1"/>
  <c r="H115" i="12"/>
  <c r="L115" i="12" s="1"/>
  <c r="H114" i="12"/>
  <c r="L114" i="12" s="1"/>
  <c r="H113" i="12"/>
  <c r="L113" i="12" s="1"/>
  <c r="H112" i="12"/>
  <c r="L112" i="12" s="1"/>
  <c r="H111" i="12"/>
  <c r="H133" i="12" s="1"/>
  <c r="R107" i="12"/>
  <c r="R106" i="12"/>
  <c r="R108" i="12" s="1"/>
  <c r="H106" i="12"/>
  <c r="N105" i="12"/>
  <c r="J105" i="12"/>
  <c r="H105" i="12"/>
  <c r="H107" i="12" s="1"/>
  <c r="G105" i="12"/>
  <c r="E105" i="12"/>
  <c r="L104" i="12"/>
  <c r="K104" i="12"/>
  <c r="L103" i="12"/>
  <c r="K103" i="12"/>
  <c r="L102" i="12"/>
  <c r="K102" i="12"/>
  <c r="L101" i="12"/>
  <c r="K101" i="12"/>
  <c r="L100" i="12"/>
  <c r="K100" i="12"/>
  <c r="L99" i="12"/>
  <c r="K99" i="12"/>
  <c r="L98" i="12"/>
  <c r="K98" i="12"/>
  <c r="L97" i="12"/>
  <c r="K97" i="12"/>
  <c r="L95" i="12"/>
  <c r="K95" i="12"/>
  <c r="L94" i="12"/>
  <c r="K94" i="12"/>
  <c r="L93" i="12"/>
  <c r="K93" i="12"/>
  <c r="L91" i="12"/>
  <c r="K91" i="12"/>
  <c r="L90" i="12"/>
  <c r="K90" i="12"/>
  <c r="L89" i="12"/>
  <c r="K89" i="12"/>
  <c r="L88" i="12"/>
  <c r="K88" i="12"/>
  <c r="L87" i="12"/>
  <c r="K87" i="12"/>
  <c r="L86" i="12"/>
  <c r="K86" i="12"/>
  <c r="L85" i="12"/>
  <c r="K85" i="12"/>
  <c r="L84" i="12"/>
  <c r="K84" i="12"/>
  <c r="M83" i="12"/>
  <c r="L83" i="12"/>
  <c r="K83" i="12"/>
  <c r="L82" i="12"/>
  <c r="K82" i="12"/>
  <c r="K81" i="12"/>
  <c r="D81" i="12"/>
  <c r="L81" i="12" s="1"/>
  <c r="L80" i="12"/>
  <c r="K80" i="12"/>
  <c r="L79" i="12"/>
  <c r="K79" i="12"/>
  <c r="D78" i="12"/>
  <c r="L78" i="12" s="1"/>
  <c r="M77" i="12"/>
  <c r="L77" i="12"/>
  <c r="K77" i="12"/>
  <c r="D76" i="12"/>
  <c r="M76" i="12" s="1"/>
  <c r="R74" i="12"/>
  <c r="L74" i="12"/>
  <c r="K74" i="12"/>
  <c r="I74" i="12"/>
  <c r="I73" i="12"/>
  <c r="D73" i="12"/>
  <c r="M73" i="12" s="1"/>
  <c r="R72" i="12"/>
  <c r="I72" i="12"/>
  <c r="D72" i="12"/>
  <c r="M72" i="12" s="1"/>
  <c r="I71" i="12"/>
  <c r="D71" i="12"/>
  <c r="L71" i="12" s="1"/>
  <c r="I70" i="12"/>
  <c r="D70" i="12"/>
  <c r="M70" i="12" s="1"/>
  <c r="I69" i="12"/>
  <c r="D69" i="12"/>
  <c r="M69" i="12" s="1"/>
  <c r="I68" i="12"/>
  <c r="D68" i="12"/>
  <c r="L68" i="12" s="1"/>
  <c r="M67" i="12"/>
  <c r="L67" i="12"/>
  <c r="K67" i="12"/>
  <c r="I67" i="12"/>
  <c r="I66" i="12"/>
  <c r="D66" i="12"/>
  <c r="M66" i="12" s="1"/>
  <c r="M65" i="12"/>
  <c r="L65" i="12"/>
  <c r="K65" i="12"/>
  <c r="I65" i="12"/>
  <c r="I64" i="12"/>
  <c r="D64" i="12"/>
  <c r="L64" i="12" s="1"/>
  <c r="I63" i="12"/>
  <c r="D63" i="12"/>
  <c r="M63" i="12" s="1"/>
  <c r="R62" i="12"/>
  <c r="I62" i="12"/>
  <c r="D62" i="12"/>
  <c r="P62" i="12" s="1"/>
  <c r="I61" i="12"/>
  <c r="D61" i="12"/>
  <c r="M61" i="12" s="1"/>
  <c r="P60" i="12"/>
  <c r="I60" i="12"/>
  <c r="D60" i="12"/>
  <c r="M60" i="12" s="1"/>
  <c r="R59" i="12"/>
  <c r="I59" i="12"/>
  <c r="D59" i="12"/>
  <c r="M59" i="12" s="1"/>
  <c r="I58" i="12"/>
  <c r="D58" i="12"/>
  <c r="R57" i="12"/>
  <c r="I57" i="12"/>
  <c r="D57" i="12"/>
  <c r="L57" i="12" s="1"/>
  <c r="I56" i="12"/>
  <c r="D56" i="12"/>
  <c r="M56" i="12" s="1"/>
  <c r="R55" i="12"/>
  <c r="I55" i="12"/>
  <c r="D55" i="12"/>
  <c r="M55" i="12" s="1"/>
  <c r="I54" i="12"/>
  <c r="D54" i="12"/>
  <c r="L54" i="12" s="1"/>
  <c r="R53" i="12"/>
  <c r="I53" i="12"/>
  <c r="D53" i="12"/>
  <c r="L53" i="12" s="1"/>
  <c r="I52" i="12"/>
  <c r="D52" i="12"/>
  <c r="M52" i="12" s="1"/>
  <c r="I51" i="12"/>
  <c r="D51" i="12"/>
  <c r="L51" i="12" s="1"/>
  <c r="I50" i="12"/>
  <c r="D50" i="12"/>
  <c r="M50" i="12" s="1"/>
  <c r="I49" i="12"/>
  <c r="D49" i="12"/>
  <c r="L49" i="12" s="1"/>
  <c r="I48" i="12"/>
  <c r="I47" i="12"/>
  <c r="D47" i="12"/>
  <c r="L47" i="12" s="1"/>
  <c r="I46" i="12"/>
  <c r="D46" i="12"/>
  <c r="M46" i="12" s="1"/>
  <c r="I45" i="12"/>
  <c r="D45" i="12"/>
  <c r="L45" i="12" s="1"/>
  <c r="I44" i="12"/>
  <c r="D44" i="12"/>
  <c r="M44" i="12" s="1"/>
  <c r="I43" i="12"/>
  <c r="D43" i="12"/>
  <c r="L43" i="12" s="1"/>
  <c r="I42" i="12"/>
  <c r="R41" i="12"/>
  <c r="I41" i="12"/>
  <c r="D41" i="12"/>
  <c r="M41" i="12" s="1"/>
  <c r="I40" i="12"/>
  <c r="D40" i="12"/>
  <c r="L40" i="12" s="1"/>
  <c r="I39" i="12"/>
  <c r="D39" i="12"/>
  <c r="M39" i="12" s="1"/>
  <c r="R38" i="12"/>
  <c r="I38" i="12"/>
  <c r="D38" i="12"/>
  <c r="M38" i="12" s="1"/>
  <c r="L37" i="12"/>
  <c r="K37" i="12"/>
  <c r="I37" i="12"/>
  <c r="L36" i="12"/>
  <c r="K36" i="12"/>
  <c r="I36" i="12"/>
  <c r="I35" i="12"/>
  <c r="D35" i="12"/>
  <c r="M35" i="12" s="1"/>
  <c r="I34" i="12"/>
  <c r="D34" i="12"/>
  <c r="K34" i="12" s="1"/>
  <c r="M33" i="12"/>
  <c r="L33" i="12"/>
  <c r="K33" i="12"/>
  <c r="I33" i="12"/>
  <c r="M32" i="12"/>
  <c r="L32" i="12"/>
  <c r="K32" i="12"/>
  <c r="I32" i="12"/>
  <c r="M31" i="12"/>
  <c r="L31" i="12"/>
  <c r="K31" i="12"/>
  <c r="I31" i="12"/>
  <c r="M30" i="12"/>
  <c r="L30" i="12"/>
  <c r="K30" i="12"/>
  <c r="L29" i="12"/>
  <c r="K29" i="12"/>
  <c r="F29" i="12"/>
  <c r="F105" i="12" s="1"/>
  <c r="M28" i="12"/>
  <c r="L28" i="12"/>
  <c r="K28" i="12"/>
  <c r="L27" i="12"/>
  <c r="K27" i="12"/>
  <c r="I26" i="12"/>
  <c r="D26" i="12"/>
  <c r="L26" i="12" s="1"/>
  <c r="M25" i="12"/>
  <c r="L25" i="12"/>
  <c r="K25" i="12"/>
  <c r="I25" i="12"/>
  <c r="M24" i="12"/>
  <c r="L24" i="12"/>
  <c r="K24" i="12"/>
  <c r="I24" i="12"/>
  <c r="M23" i="12"/>
  <c r="L23" i="12"/>
  <c r="K23" i="12"/>
  <c r="I23" i="12"/>
  <c r="M22" i="12"/>
  <c r="L22" i="12"/>
  <c r="K22" i="12"/>
  <c r="I22" i="12"/>
  <c r="M21" i="12"/>
  <c r="L21" i="12"/>
  <c r="K21" i="12"/>
  <c r="I21" i="12"/>
  <c r="I20" i="12"/>
  <c r="L19" i="12"/>
  <c r="K19" i="12"/>
  <c r="I19" i="12"/>
  <c r="L18" i="12"/>
  <c r="K18" i="12"/>
  <c r="I18" i="12"/>
  <c r="L17" i="12"/>
  <c r="K17" i="12"/>
  <c r="I17" i="12"/>
  <c r="L16" i="12"/>
  <c r="K16" i="12"/>
  <c r="I16" i="12"/>
  <c r="M15" i="12"/>
  <c r="L15" i="12"/>
  <c r="K15" i="12"/>
  <c r="I15" i="12"/>
  <c r="M14" i="12"/>
  <c r="L14" i="12"/>
  <c r="K14" i="12"/>
  <c r="I14" i="12"/>
  <c r="L13" i="12"/>
  <c r="K13" i="12"/>
  <c r="I13" i="12"/>
  <c r="L12" i="12"/>
  <c r="K12" i="12"/>
  <c r="I12" i="12"/>
  <c r="L11" i="12"/>
  <c r="K11" i="12"/>
  <c r="I11" i="12"/>
  <c r="M10" i="12"/>
  <c r="L10" i="12"/>
  <c r="K10" i="12"/>
  <c r="I10" i="12"/>
  <c r="L9" i="12"/>
  <c r="K9" i="12"/>
  <c r="I9" i="12"/>
  <c r="L8" i="12"/>
  <c r="K8" i="12"/>
  <c r="I8" i="12"/>
  <c r="I7" i="12"/>
  <c r="R6" i="12"/>
  <c r="L6" i="12"/>
  <c r="K6" i="12"/>
  <c r="I6" i="12"/>
  <c r="L5" i="12"/>
  <c r="K5" i="12"/>
  <c r="I5" i="12"/>
  <c r="D4" i="12"/>
  <c r="D105" i="12" s="1"/>
  <c r="M4" i="12" l="1"/>
  <c r="R3" i="12"/>
  <c r="K4" i="12"/>
  <c r="L35" i="12"/>
  <c r="L38" i="12"/>
  <c r="L39" i="12"/>
  <c r="L44" i="12"/>
  <c r="M47" i="12"/>
  <c r="L50" i="12"/>
  <c r="L52" i="12"/>
  <c r="M54" i="12"/>
  <c r="L66" i="12"/>
  <c r="P69" i="12"/>
  <c r="L72" i="12"/>
  <c r="L73" i="12"/>
  <c r="K78" i="12"/>
  <c r="G156" i="12"/>
  <c r="L34" i="12"/>
  <c r="Q35" i="12"/>
  <c r="L41" i="12"/>
  <c r="L46" i="12"/>
  <c r="M51" i="12"/>
  <c r="L55" i="12"/>
  <c r="L56" i="12"/>
  <c r="L59" i="12"/>
  <c r="L60" i="12"/>
  <c r="L61" i="12"/>
  <c r="L63" i="12"/>
  <c r="L69" i="12"/>
  <c r="L70" i="12"/>
  <c r="M78" i="12"/>
  <c r="D158" i="12"/>
  <c r="G137" i="12"/>
  <c r="D107" i="12"/>
  <c r="D106" i="12"/>
  <c r="K106" i="12" s="1"/>
  <c r="L4" i="12"/>
  <c r="I105" i="12"/>
  <c r="K26" i="12"/>
  <c r="K40" i="12"/>
  <c r="M40" i="12"/>
  <c r="K43" i="12"/>
  <c r="M43" i="12"/>
  <c r="K45" i="12"/>
  <c r="K49" i="12"/>
  <c r="K53" i="12"/>
  <c r="K57" i="12"/>
  <c r="K35" i="12"/>
  <c r="K38" i="12"/>
  <c r="K39" i="12"/>
  <c r="K41" i="12"/>
  <c r="K44" i="12"/>
  <c r="M45" i="12"/>
  <c r="K47" i="12"/>
  <c r="M49" i="12"/>
  <c r="K51" i="12"/>
  <c r="M53" i="12"/>
  <c r="K54" i="12"/>
  <c r="M57" i="12"/>
  <c r="L58" i="12"/>
  <c r="M58" i="12"/>
  <c r="K58" i="12"/>
  <c r="H109" i="12"/>
  <c r="K107" i="12"/>
  <c r="K62" i="12"/>
  <c r="M62" i="12"/>
  <c r="K64" i="12"/>
  <c r="M64" i="12"/>
  <c r="K68" i="12"/>
  <c r="M68" i="12"/>
  <c r="K71" i="12"/>
  <c r="M71" i="12"/>
  <c r="L76" i="12"/>
  <c r="K46" i="12"/>
  <c r="K50" i="12"/>
  <c r="K52" i="12"/>
  <c r="K55" i="12"/>
  <c r="K56" i="12"/>
  <c r="K59" i="12"/>
  <c r="K60" i="12"/>
  <c r="K61" i="12"/>
  <c r="L62" i="12"/>
  <c r="K63" i="12"/>
  <c r="K66" i="12"/>
  <c r="K69" i="12"/>
  <c r="K70" i="12"/>
  <c r="K72" i="12"/>
  <c r="K73" i="12"/>
  <c r="K76" i="12"/>
  <c r="K105" i="12"/>
  <c r="Q105" i="12"/>
  <c r="L111" i="12"/>
  <c r="M105" i="12" l="1"/>
  <c r="L105" i="12"/>
  <c r="J86" i="11" l="1"/>
  <c r="H86" i="11"/>
  <c r="G86" i="11"/>
  <c r="F86" i="11"/>
  <c r="E86" i="11"/>
  <c r="L85" i="11"/>
  <c r="K85" i="11"/>
  <c r="L84" i="11"/>
  <c r="K84" i="11"/>
  <c r="L83" i="11"/>
  <c r="K83" i="11"/>
  <c r="L82" i="11"/>
  <c r="K82" i="11"/>
  <c r="L81" i="11"/>
  <c r="K81" i="11"/>
  <c r="L80" i="11"/>
  <c r="K80" i="11"/>
  <c r="L79" i="11"/>
  <c r="K79" i="11"/>
  <c r="L78" i="11"/>
  <c r="K78" i="11"/>
  <c r="L77" i="11"/>
  <c r="K77" i="11"/>
  <c r="L76" i="11"/>
  <c r="K76" i="11"/>
  <c r="L74" i="11"/>
  <c r="K74" i="11"/>
  <c r="I74" i="11"/>
  <c r="I73" i="11"/>
  <c r="D73" i="11"/>
  <c r="L73" i="11" s="1"/>
  <c r="L72" i="11"/>
  <c r="I72" i="11"/>
  <c r="D72" i="11"/>
  <c r="M72" i="11" s="1"/>
  <c r="I71" i="11"/>
  <c r="D71" i="11"/>
  <c r="L71" i="11" s="1"/>
  <c r="L70" i="11"/>
  <c r="I70" i="11"/>
  <c r="D70" i="11"/>
  <c r="M70" i="11" s="1"/>
  <c r="I69" i="11"/>
  <c r="D69" i="11"/>
  <c r="L69" i="11" s="1"/>
  <c r="M68" i="11"/>
  <c r="L68" i="11"/>
  <c r="K68" i="11"/>
  <c r="I68" i="11"/>
  <c r="L67" i="11"/>
  <c r="K67" i="11"/>
  <c r="I67" i="11"/>
  <c r="L66" i="11"/>
  <c r="K66" i="11"/>
  <c r="I66" i="11"/>
  <c r="M65" i="11"/>
  <c r="L65" i="11"/>
  <c r="K65" i="11"/>
  <c r="I65" i="11"/>
  <c r="I64" i="11"/>
  <c r="D64" i="11"/>
  <c r="M64" i="11" s="1"/>
  <c r="I63" i="11"/>
  <c r="D63" i="11"/>
  <c r="L63" i="11" s="1"/>
  <c r="I62" i="11"/>
  <c r="D62" i="11"/>
  <c r="M62" i="11" s="1"/>
  <c r="I61" i="11"/>
  <c r="D61" i="11"/>
  <c r="L61" i="11" s="1"/>
  <c r="L60" i="11"/>
  <c r="I60" i="11"/>
  <c r="D60" i="11"/>
  <c r="M60" i="11" s="1"/>
  <c r="I59" i="11"/>
  <c r="D59" i="11"/>
  <c r="L59" i="11" s="1"/>
  <c r="L58" i="11"/>
  <c r="I58" i="11"/>
  <c r="D58" i="11"/>
  <c r="M58" i="11" s="1"/>
  <c r="I57" i="11"/>
  <c r="D57" i="11"/>
  <c r="L57" i="11" s="1"/>
  <c r="L56" i="11"/>
  <c r="I56" i="11"/>
  <c r="D56" i="11"/>
  <c r="M56" i="11" s="1"/>
  <c r="I55" i="11"/>
  <c r="D55" i="11"/>
  <c r="L55" i="11" s="1"/>
  <c r="L54" i="11"/>
  <c r="I54" i="11"/>
  <c r="D54" i="11"/>
  <c r="M54" i="11" s="1"/>
  <c r="I53" i="11"/>
  <c r="D53" i="11"/>
  <c r="L53" i="11" s="1"/>
  <c r="L52" i="11"/>
  <c r="I52" i="11"/>
  <c r="D52" i="11"/>
  <c r="M52" i="11" s="1"/>
  <c r="I51" i="11"/>
  <c r="D51" i="11"/>
  <c r="L51" i="11" s="1"/>
  <c r="L50" i="11"/>
  <c r="I50" i="11"/>
  <c r="D50" i="11"/>
  <c r="M50" i="11" s="1"/>
  <c r="I49" i="11"/>
  <c r="D49" i="11"/>
  <c r="L49" i="11" s="1"/>
  <c r="I48" i="11"/>
  <c r="I47" i="11"/>
  <c r="D47" i="11"/>
  <c r="L47" i="11" s="1"/>
  <c r="L46" i="11"/>
  <c r="I46" i="11"/>
  <c r="D46" i="11"/>
  <c r="M46" i="11" s="1"/>
  <c r="I45" i="11"/>
  <c r="D45" i="11"/>
  <c r="L45" i="11" s="1"/>
  <c r="L44" i="11"/>
  <c r="I44" i="11"/>
  <c r="D44" i="11"/>
  <c r="M44" i="11" s="1"/>
  <c r="I43" i="11"/>
  <c r="D43" i="11"/>
  <c r="L43" i="11" s="1"/>
  <c r="I42" i="11"/>
  <c r="I41" i="11"/>
  <c r="D41" i="11"/>
  <c r="L41" i="11" s="1"/>
  <c r="L40" i="11"/>
  <c r="I40" i="11"/>
  <c r="D40" i="11"/>
  <c r="M40" i="11" s="1"/>
  <c r="I39" i="11"/>
  <c r="D39" i="11"/>
  <c r="L39" i="11" s="1"/>
  <c r="L38" i="11"/>
  <c r="I38" i="11"/>
  <c r="D38" i="11"/>
  <c r="M38" i="11" s="1"/>
  <c r="L37" i="11"/>
  <c r="K37" i="11"/>
  <c r="I37" i="11"/>
  <c r="L36" i="11"/>
  <c r="K36" i="11"/>
  <c r="I36" i="11"/>
  <c r="I35" i="11"/>
  <c r="D35" i="11"/>
  <c r="L35" i="11" s="1"/>
  <c r="I34" i="11"/>
  <c r="D34" i="11"/>
  <c r="L34" i="11" s="1"/>
  <c r="L33" i="11"/>
  <c r="K33" i="11"/>
  <c r="I33" i="11"/>
  <c r="L32" i="11"/>
  <c r="K32" i="11"/>
  <c r="I32" i="11"/>
  <c r="L31" i="11"/>
  <c r="K31" i="11"/>
  <c r="I31" i="11"/>
  <c r="L30" i="11"/>
  <c r="K30" i="11"/>
  <c r="L29" i="11"/>
  <c r="K29" i="11"/>
  <c r="L28" i="11"/>
  <c r="K28" i="11"/>
  <c r="L27" i="11"/>
  <c r="K27" i="11"/>
  <c r="L26" i="11"/>
  <c r="I26" i="11"/>
  <c r="D26" i="11"/>
  <c r="K26" i="11" s="1"/>
  <c r="M25" i="11"/>
  <c r="L25" i="11"/>
  <c r="K25" i="11"/>
  <c r="I25" i="11"/>
  <c r="M24" i="11"/>
  <c r="L24" i="11"/>
  <c r="K24" i="11"/>
  <c r="I24" i="11"/>
  <c r="M23" i="11"/>
  <c r="L23" i="11"/>
  <c r="K23" i="11"/>
  <c r="I23" i="11"/>
  <c r="M22" i="11"/>
  <c r="L22" i="11"/>
  <c r="K22" i="11"/>
  <c r="I22" i="11"/>
  <c r="M21" i="11"/>
  <c r="L21" i="11"/>
  <c r="K21" i="11"/>
  <c r="I21" i="11"/>
  <c r="I20" i="11"/>
  <c r="L19" i="11"/>
  <c r="K19" i="11"/>
  <c r="I19" i="11"/>
  <c r="L18" i="11"/>
  <c r="K18" i="11"/>
  <c r="I18" i="11"/>
  <c r="L17" i="11"/>
  <c r="K17" i="11"/>
  <c r="I17" i="11"/>
  <c r="L16" i="11"/>
  <c r="K16" i="11"/>
  <c r="I16" i="11"/>
  <c r="M15" i="11"/>
  <c r="L15" i="11"/>
  <c r="K15" i="11"/>
  <c r="I15" i="11"/>
  <c r="M14" i="11"/>
  <c r="L14" i="11"/>
  <c r="K14" i="11"/>
  <c r="I14" i="11"/>
  <c r="L13" i="11"/>
  <c r="K13" i="11"/>
  <c r="I13" i="11"/>
  <c r="L12" i="11"/>
  <c r="K12" i="11"/>
  <c r="I12" i="11"/>
  <c r="L11" i="11"/>
  <c r="K11" i="11"/>
  <c r="I11" i="11"/>
  <c r="M10" i="11"/>
  <c r="L10" i="11"/>
  <c r="K10" i="11"/>
  <c r="I10" i="11"/>
  <c r="L9" i="11"/>
  <c r="K9" i="11"/>
  <c r="I9" i="11"/>
  <c r="L8" i="11"/>
  <c r="K8" i="11"/>
  <c r="I8" i="11"/>
  <c r="I7" i="11"/>
  <c r="L6" i="11"/>
  <c r="K6" i="11"/>
  <c r="I6" i="11"/>
  <c r="L5" i="11"/>
  <c r="K5" i="11"/>
  <c r="I5" i="11"/>
  <c r="I86" i="11" s="1"/>
  <c r="D4" i="11"/>
  <c r="M4" i="11" s="1"/>
  <c r="K34" i="11" l="1"/>
  <c r="K35" i="11"/>
  <c r="M35" i="11"/>
  <c r="M86" i="11" s="1"/>
  <c r="K39" i="11"/>
  <c r="M39" i="11"/>
  <c r="K41" i="11"/>
  <c r="M41" i="11"/>
  <c r="K43" i="11"/>
  <c r="M43" i="11"/>
  <c r="K45" i="11"/>
  <c r="M45" i="11"/>
  <c r="K47" i="11"/>
  <c r="M47" i="11"/>
  <c r="K49" i="11"/>
  <c r="M49" i="11"/>
  <c r="K51" i="11"/>
  <c r="M51" i="11"/>
  <c r="K53" i="11"/>
  <c r="M53" i="11"/>
  <c r="K55" i="11"/>
  <c r="M55" i="11"/>
  <c r="K57" i="11"/>
  <c r="M57" i="11"/>
  <c r="K59" i="11"/>
  <c r="M59" i="11"/>
  <c r="K61" i="11"/>
  <c r="M61" i="11"/>
  <c r="L62" i="11"/>
  <c r="K63" i="11"/>
  <c r="M63" i="11"/>
  <c r="L64" i="11"/>
  <c r="K69" i="11"/>
  <c r="M69" i="11"/>
  <c r="K71" i="11"/>
  <c r="M71" i="11"/>
  <c r="K73" i="11"/>
  <c r="M73" i="11"/>
  <c r="D86" i="11"/>
  <c r="K86" i="11" s="1"/>
  <c r="L4" i="11"/>
  <c r="L86" i="11" s="1"/>
  <c r="K4" i="11"/>
  <c r="K38" i="11"/>
  <c r="K40" i="11"/>
  <c r="K44" i="11"/>
  <c r="K46" i="11"/>
  <c r="K50" i="11"/>
  <c r="K52" i="11"/>
  <c r="K54" i="11"/>
  <c r="K56" i="11"/>
  <c r="K58" i="11"/>
  <c r="K60" i="11"/>
  <c r="K62" i="11"/>
  <c r="K64" i="11"/>
  <c r="K70" i="11"/>
  <c r="K72" i="11"/>
  <c r="J90" i="10" l="1"/>
  <c r="H90" i="10"/>
  <c r="G90" i="10"/>
  <c r="F90" i="10"/>
  <c r="E90" i="10"/>
  <c r="L89" i="10"/>
  <c r="K89" i="10"/>
  <c r="L88" i="10"/>
  <c r="K88" i="10"/>
  <c r="L87" i="10"/>
  <c r="K87" i="10"/>
  <c r="L86" i="10"/>
  <c r="K86" i="10"/>
  <c r="L85" i="10"/>
  <c r="K85" i="10"/>
  <c r="L84" i="10"/>
  <c r="K84" i="10"/>
  <c r="L83" i="10"/>
  <c r="K83" i="10"/>
  <c r="L82" i="10"/>
  <c r="K82" i="10"/>
  <c r="L81" i="10"/>
  <c r="K81" i="10"/>
  <c r="L80" i="10"/>
  <c r="K80" i="10"/>
  <c r="L79" i="10"/>
  <c r="K79" i="10"/>
  <c r="D78" i="10"/>
  <c r="M78" i="10" s="1"/>
  <c r="M77" i="10"/>
  <c r="L77" i="10"/>
  <c r="K77" i="10"/>
  <c r="M76" i="10"/>
  <c r="K76" i="10"/>
  <c r="D76" i="10"/>
  <c r="L76" i="10" s="1"/>
  <c r="L74" i="10"/>
  <c r="K74" i="10"/>
  <c r="I74" i="10"/>
  <c r="L73" i="10"/>
  <c r="I73" i="10"/>
  <c r="D73" i="10"/>
  <c r="M73" i="10" s="1"/>
  <c r="I72" i="10"/>
  <c r="D72" i="10"/>
  <c r="L72" i="10" s="1"/>
  <c r="L71" i="10"/>
  <c r="I71" i="10"/>
  <c r="D71" i="10"/>
  <c r="M71" i="10" s="1"/>
  <c r="I70" i="10"/>
  <c r="D70" i="10"/>
  <c r="L70" i="10" s="1"/>
  <c r="L69" i="10"/>
  <c r="I69" i="10"/>
  <c r="D69" i="10"/>
  <c r="M69" i="10" s="1"/>
  <c r="I68" i="10"/>
  <c r="D68" i="10"/>
  <c r="L68" i="10" s="1"/>
  <c r="M67" i="10"/>
  <c r="L67" i="10"/>
  <c r="K67" i="10"/>
  <c r="I67" i="10"/>
  <c r="L66" i="10"/>
  <c r="I66" i="10"/>
  <c r="D66" i="10"/>
  <c r="M66" i="10" s="1"/>
  <c r="M65" i="10"/>
  <c r="L65" i="10"/>
  <c r="K65" i="10"/>
  <c r="I65" i="10"/>
  <c r="I64" i="10"/>
  <c r="D64" i="10"/>
  <c r="L64" i="10" s="1"/>
  <c r="L63" i="10"/>
  <c r="I63" i="10"/>
  <c r="D63" i="10"/>
  <c r="M63" i="10" s="1"/>
  <c r="I62" i="10"/>
  <c r="D62" i="10"/>
  <c r="L62" i="10" s="1"/>
  <c r="L61" i="10"/>
  <c r="I61" i="10"/>
  <c r="D61" i="10"/>
  <c r="M61" i="10" s="1"/>
  <c r="I60" i="10"/>
  <c r="D60" i="10"/>
  <c r="L60" i="10" s="1"/>
  <c r="L59" i="10"/>
  <c r="I59" i="10"/>
  <c r="D59" i="10"/>
  <c r="M59" i="10" s="1"/>
  <c r="I58" i="10"/>
  <c r="D58" i="10"/>
  <c r="L58" i="10" s="1"/>
  <c r="L57" i="10"/>
  <c r="I57" i="10"/>
  <c r="D57" i="10"/>
  <c r="M57" i="10" s="1"/>
  <c r="I56" i="10"/>
  <c r="D56" i="10"/>
  <c r="L56" i="10" s="1"/>
  <c r="L55" i="10"/>
  <c r="I55" i="10"/>
  <c r="D55" i="10"/>
  <c r="M55" i="10" s="1"/>
  <c r="I54" i="10"/>
  <c r="D54" i="10"/>
  <c r="L54" i="10" s="1"/>
  <c r="L53" i="10"/>
  <c r="I53" i="10"/>
  <c r="D53" i="10"/>
  <c r="M53" i="10" s="1"/>
  <c r="I52" i="10"/>
  <c r="D52" i="10"/>
  <c r="L52" i="10" s="1"/>
  <c r="L51" i="10"/>
  <c r="I51" i="10"/>
  <c r="D51" i="10"/>
  <c r="M51" i="10" s="1"/>
  <c r="I50" i="10"/>
  <c r="D50" i="10"/>
  <c r="L49" i="10"/>
  <c r="I49" i="10"/>
  <c r="D49" i="10"/>
  <c r="M49" i="10" s="1"/>
  <c r="I48" i="10"/>
  <c r="L47" i="10"/>
  <c r="I47" i="10"/>
  <c r="D47" i="10"/>
  <c r="M47" i="10" s="1"/>
  <c r="M46" i="10"/>
  <c r="I46" i="10"/>
  <c r="D46" i="10"/>
  <c r="L46" i="10" s="1"/>
  <c r="L45" i="10"/>
  <c r="I45" i="10"/>
  <c r="D45" i="10"/>
  <c r="M45" i="10" s="1"/>
  <c r="I44" i="10"/>
  <c r="D44" i="10"/>
  <c r="L44" i="10" s="1"/>
  <c r="L43" i="10"/>
  <c r="I43" i="10"/>
  <c r="D43" i="10"/>
  <c r="M43" i="10" s="1"/>
  <c r="I42" i="10"/>
  <c r="L41" i="10"/>
  <c r="I41" i="10"/>
  <c r="D41" i="10"/>
  <c r="M41" i="10" s="1"/>
  <c r="M40" i="10"/>
  <c r="I40" i="10"/>
  <c r="D40" i="10"/>
  <c r="L40" i="10" s="1"/>
  <c r="L39" i="10"/>
  <c r="I39" i="10"/>
  <c r="D39" i="10"/>
  <c r="M39" i="10" s="1"/>
  <c r="I38" i="10"/>
  <c r="D38" i="10"/>
  <c r="L38" i="10" s="1"/>
  <c r="L37" i="10"/>
  <c r="K37" i="10"/>
  <c r="I37" i="10"/>
  <c r="L36" i="10"/>
  <c r="K36" i="10"/>
  <c r="I36" i="10"/>
  <c r="L35" i="10"/>
  <c r="I35" i="10"/>
  <c r="D35" i="10"/>
  <c r="M35" i="10" s="1"/>
  <c r="L34" i="10"/>
  <c r="I34" i="10"/>
  <c r="D34" i="10"/>
  <c r="K34" i="10" s="1"/>
  <c r="M33" i="10"/>
  <c r="L33" i="10"/>
  <c r="K33" i="10"/>
  <c r="I33" i="10"/>
  <c r="M32" i="10"/>
  <c r="L32" i="10"/>
  <c r="K32" i="10"/>
  <c r="I32" i="10"/>
  <c r="M31" i="10"/>
  <c r="L31" i="10"/>
  <c r="K31" i="10"/>
  <c r="I31" i="10"/>
  <c r="M30" i="10"/>
  <c r="L30" i="10"/>
  <c r="K30" i="10"/>
  <c r="L29" i="10"/>
  <c r="K29" i="10"/>
  <c r="F29" i="10"/>
  <c r="M28" i="10"/>
  <c r="L28" i="10"/>
  <c r="K28" i="10"/>
  <c r="L27" i="10"/>
  <c r="K27" i="10"/>
  <c r="I26" i="10"/>
  <c r="D26" i="10"/>
  <c r="M25" i="10"/>
  <c r="L25" i="10"/>
  <c r="K25" i="10"/>
  <c r="I25" i="10"/>
  <c r="M24" i="10"/>
  <c r="L24" i="10"/>
  <c r="K24" i="10"/>
  <c r="I24" i="10"/>
  <c r="M23" i="10"/>
  <c r="L23" i="10"/>
  <c r="K23" i="10"/>
  <c r="I23" i="10"/>
  <c r="M22" i="10"/>
  <c r="L22" i="10"/>
  <c r="K22" i="10"/>
  <c r="I22" i="10"/>
  <c r="M21" i="10"/>
  <c r="L21" i="10"/>
  <c r="K21" i="10"/>
  <c r="I21" i="10"/>
  <c r="I20" i="10"/>
  <c r="L19" i="10"/>
  <c r="K19" i="10"/>
  <c r="I19" i="10"/>
  <c r="L18" i="10"/>
  <c r="K18" i="10"/>
  <c r="I18" i="10"/>
  <c r="L17" i="10"/>
  <c r="K17" i="10"/>
  <c r="I17" i="10"/>
  <c r="L16" i="10"/>
  <c r="K16" i="10"/>
  <c r="I16" i="10"/>
  <c r="M15" i="10"/>
  <c r="L15" i="10"/>
  <c r="K15" i="10"/>
  <c r="I15" i="10"/>
  <c r="M14" i="10"/>
  <c r="L14" i="10"/>
  <c r="K14" i="10"/>
  <c r="I14" i="10"/>
  <c r="L13" i="10"/>
  <c r="K13" i="10"/>
  <c r="I13" i="10"/>
  <c r="L12" i="10"/>
  <c r="K12" i="10"/>
  <c r="I12" i="10"/>
  <c r="L11" i="10"/>
  <c r="K11" i="10"/>
  <c r="I11" i="10"/>
  <c r="M10" i="10"/>
  <c r="L10" i="10"/>
  <c r="K10" i="10"/>
  <c r="I10" i="10"/>
  <c r="L9" i="10"/>
  <c r="K9" i="10"/>
  <c r="I9" i="10"/>
  <c r="L8" i="10"/>
  <c r="K8" i="10"/>
  <c r="I8" i="10"/>
  <c r="I7" i="10"/>
  <c r="L6" i="10"/>
  <c r="K6" i="10"/>
  <c r="I6" i="10"/>
  <c r="L5" i="10"/>
  <c r="K5" i="10"/>
  <c r="I5" i="10"/>
  <c r="M4" i="10"/>
  <c r="K4" i="10"/>
  <c r="D4" i="10"/>
  <c r="L4" i="10" s="1"/>
  <c r="L26" i="10" l="1"/>
  <c r="D90" i="10"/>
  <c r="K90" i="10" s="1"/>
  <c r="K26" i="10"/>
  <c r="K38" i="10"/>
  <c r="K44" i="10"/>
  <c r="L50" i="10"/>
  <c r="M50" i="10"/>
  <c r="K50" i="10"/>
  <c r="I90" i="10"/>
  <c r="M38" i="10"/>
  <c r="M90" i="10" s="1"/>
  <c r="K40" i="10"/>
  <c r="M44" i="10"/>
  <c r="K46" i="10"/>
  <c r="K52" i="10"/>
  <c r="M52" i="10"/>
  <c r="K54" i="10"/>
  <c r="M54" i="10"/>
  <c r="K56" i="10"/>
  <c r="M56" i="10"/>
  <c r="K58" i="10"/>
  <c r="M58" i="10"/>
  <c r="K60" i="10"/>
  <c r="M60" i="10"/>
  <c r="K62" i="10"/>
  <c r="M62" i="10"/>
  <c r="K64" i="10"/>
  <c r="M64" i="10"/>
  <c r="K68" i="10"/>
  <c r="M68" i="10"/>
  <c r="K70" i="10"/>
  <c r="M70" i="10"/>
  <c r="K72" i="10"/>
  <c r="M72" i="10"/>
  <c r="L78" i="10"/>
  <c r="L90" i="10" s="1"/>
  <c r="K35" i="10"/>
  <c r="K39" i="10"/>
  <c r="K41" i="10"/>
  <c r="K43" i="10"/>
  <c r="K45" i="10"/>
  <c r="K47" i="10"/>
  <c r="K49" i="10"/>
  <c r="K51" i="10"/>
  <c r="K53" i="10"/>
  <c r="K55" i="10"/>
  <c r="K57" i="10"/>
  <c r="K59" i="10"/>
  <c r="K61" i="10"/>
  <c r="K63" i="10"/>
  <c r="K66" i="10"/>
  <c r="K69" i="10"/>
  <c r="K71" i="10"/>
  <c r="K73" i="10"/>
  <c r="K78" i="10"/>
  <c r="N105" i="9" l="1"/>
  <c r="J105" i="9"/>
  <c r="H105" i="9"/>
  <c r="Q105" i="9" s="1"/>
  <c r="G105" i="9"/>
  <c r="E105" i="9"/>
  <c r="L104" i="9"/>
  <c r="K104" i="9"/>
  <c r="L103" i="9"/>
  <c r="K103" i="9"/>
  <c r="L102" i="9"/>
  <c r="K102" i="9"/>
  <c r="L101" i="9"/>
  <c r="K101" i="9"/>
  <c r="L100" i="9"/>
  <c r="K100" i="9"/>
  <c r="L99" i="9"/>
  <c r="K99" i="9"/>
  <c r="L98" i="9"/>
  <c r="K98" i="9"/>
  <c r="L97" i="9"/>
  <c r="K97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7" i="9"/>
  <c r="K87" i="9"/>
  <c r="L86" i="9"/>
  <c r="K86" i="9"/>
  <c r="L85" i="9"/>
  <c r="K85" i="9"/>
  <c r="L84" i="9"/>
  <c r="K84" i="9"/>
  <c r="M83" i="9"/>
  <c r="L83" i="9"/>
  <c r="K83" i="9"/>
  <c r="L82" i="9"/>
  <c r="K82" i="9"/>
  <c r="K81" i="9"/>
  <c r="D81" i="9"/>
  <c r="L81" i="9" s="1"/>
  <c r="L80" i="9"/>
  <c r="K80" i="9"/>
  <c r="L79" i="9"/>
  <c r="K79" i="9"/>
  <c r="D78" i="9"/>
  <c r="L78" i="9" s="1"/>
  <c r="M77" i="9"/>
  <c r="L77" i="9"/>
  <c r="K77" i="9"/>
  <c r="D76" i="9"/>
  <c r="M76" i="9" s="1"/>
  <c r="R74" i="9"/>
  <c r="L74" i="9"/>
  <c r="K74" i="9"/>
  <c r="I74" i="9"/>
  <c r="I73" i="9"/>
  <c r="D73" i="9"/>
  <c r="M73" i="9" s="1"/>
  <c r="R72" i="9"/>
  <c r="I72" i="9"/>
  <c r="D72" i="9"/>
  <c r="M72" i="9" s="1"/>
  <c r="I71" i="9"/>
  <c r="D71" i="9"/>
  <c r="L71" i="9" s="1"/>
  <c r="I70" i="9"/>
  <c r="D70" i="9"/>
  <c r="M70" i="9" s="1"/>
  <c r="I69" i="9"/>
  <c r="D69" i="9"/>
  <c r="M69" i="9" s="1"/>
  <c r="I68" i="9"/>
  <c r="D68" i="9"/>
  <c r="L68" i="9" s="1"/>
  <c r="M67" i="9"/>
  <c r="L67" i="9"/>
  <c r="K67" i="9"/>
  <c r="I67" i="9"/>
  <c r="I66" i="9"/>
  <c r="D66" i="9"/>
  <c r="M66" i="9" s="1"/>
  <c r="M65" i="9"/>
  <c r="L65" i="9"/>
  <c r="K65" i="9"/>
  <c r="I65" i="9"/>
  <c r="I64" i="9"/>
  <c r="D64" i="9"/>
  <c r="L64" i="9" s="1"/>
  <c r="I63" i="9"/>
  <c r="D63" i="9"/>
  <c r="M63" i="9" s="1"/>
  <c r="R62" i="9"/>
  <c r="I62" i="9"/>
  <c r="D62" i="9"/>
  <c r="P62" i="9" s="1"/>
  <c r="I61" i="9"/>
  <c r="D61" i="9"/>
  <c r="M61" i="9" s="1"/>
  <c r="I60" i="9"/>
  <c r="D60" i="9"/>
  <c r="M60" i="9" s="1"/>
  <c r="R59" i="9"/>
  <c r="I59" i="9"/>
  <c r="D59" i="9"/>
  <c r="M59" i="9" s="1"/>
  <c r="I58" i="9"/>
  <c r="D58" i="9"/>
  <c r="L58" i="9" s="1"/>
  <c r="R57" i="9"/>
  <c r="I57" i="9"/>
  <c r="D57" i="9"/>
  <c r="L57" i="9" s="1"/>
  <c r="I56" i="9"/>
  <c r="D56" i="9"/>
  <c r="M56" i="9" s="1"/>
  <c r="R55" i="9"/>
  <c r="I55" i="9"/>
  <c r="D55" i="9"/>
  <c r="M55" i="9" s="1"/>
  <c r="I54" i="9"/>
  <c r="D54" i="9"/>
  <c r="L54" i="9" s="1"/>
  <c r="R53" i="9"/>
  <c r="I53" i="9"/>
  <c r="D53" i="9"/>
  <c r="L53" i="9" s="1"/>
  <c r="I52" i="9"/>
  <c r="D52" i="9"/>
  <c r="M52" i="9" s="1"/>
  <c r="I51" i="9"/>
  <c r="D51" i="9"/>
  <c r="L51" i="9" s="1"/>
  <c r="I50" i="9"/>
  <c r="D50" i="9"/>
  <c r="M50" i="9" s="1"/>
  <c r="I49" i="9"/>
  <c r="D49" i="9"/>
  <c r="L49" i="9" s="1"/>
  <c r="I48" i="9"/>
  <c r="I47" i="9"/>
  <c r="D47" i="9"/>
  <c r="L47" i="9" s="1"/>
  <c r="I46" i="9"/>
  <c r="D46" i="9"/>
  <c r="M46" i="9" s="1"/>
  <c r="I45" i="9"/>
  <c r="D45" i="9"/>
  <c r="L45" i="9" s="1"/>
  <c r="I44" i="9"/>
  <c r="D44" i="9"/>
  <c r="M44" i="9" s="1"/>
  <c r="I43" i="9"/>
  <c r="D43" i="9"/>
  <c r="L43" i="9" s="1"/>
  <c r="I42" i="9"/>
  <c r="R41" i="9"/>
  <c r="I41" i="9"/>
  <c r="D41" i="9"/>
  <c r="M41" i="9" s="1"/>
  <c r="I40" i="9"/>
  <c r="D40" i="9"/>
  <c r="L40" i="9" s="1"/>
  <c r="I39" i="9"/>
  <c r="D39" i="9"/>
  <c r="M39" i="9" s="1"/>
  <c r="R38" i="9"/>
  <c r="I38" i="9"/>
  <c r="D38" i="9"/>
  <c r="M38" i="9" s="1"/>
  <c r="L37" i="9"/>
  <c r="K37" i="9"/>
  <c r="I37" i="9"/>
  <c r="L36" i="9"/>
  <c r="K36" i="9"/>
  <c r="I36" i="9"/>
  <c r="I35" i="9"/>
  <c r="D35" i="9"/>
  <c r="M35" i="9" s="1"/>
  <c r="I34" i="9"/>
  <c r="D34" i="9"/>
  <c r="K34" i="9" s="1"/>
  <c r="M33" i="9"/>
  <c r="L33" i="9"/>
  <c r="K33" i="9"/>
  <c r="I33" i="9"/>
  <c r="M32" i="9"/>
  <c r="L32" i="9"/>
  <c r="K32" i="9"/>
  <c r="I32" i="9"/>
  <c r="M31" i="9"/>
  <c r="L31" i="9"/>
  <c r="K31" i="9"/>
  <c r="I31" i="9"/>
  <c r="M30" i="9"/>
  <c r="L30" i="9"/>
  <c r="K30" i="9"/>
  <c r="L29" i="9"/>
  <c r="K29" i="9"/>
  <c r="F29" i="9"/>
  <c r="F105" i="9" s="1"/>
  <c r="M28" i="9"/>
  <c r="L28" i="9"/>
  <c r="K28" i="9"/>
  <c r="L27" i="9"/>
  <c r="K27" i="9"/>
  <c r="I26" i="9"/>
  <c r="D26" i="9"/>
  <c r="L26" i="9" s="1"/>
  <c r="M25" i="9"/>
  <c r="L25" i="9"/>
  <c r="K25" i="9"/>
  <c r="I25" i="9"/>
  <c r="M24" i="9"/>
  <c r="L24" i="9"/>
  <c r="K24" i="9"/>
  <c r="I24" i="9"/>
  <c r="M23" i="9"/>
  <c r="L23" i="9"/>
  <c r="K23" i="9"/>
  <c r="I23" i="9"/>
  <c r="M22" i="9"/>
  <c r="L22" i="9"/>
  <c r="K22" i="9"/>
  <c r="I22" i="9"/>
  <c r="M21" i="9"/>
  <c r="L21" i="9"/>
  <c r="K21" i="9"/>
  <c r="I21" i="9"/>
  <c r="I20" i="9"/>
  <c r="L19" i="9"/>
  <c r="K19" i="9"/>
  <c r="I19" i="9"/>
  <c r="L18" i="9"/>
  <c r="K18" i="9"/>
  <c r="I18" i="9"/>
  <c r="L17" i="9"/>
  <c r="K17" i="9"/>
  <c r="I17" i="9"/>
  <c r="L16" i="9"/>
  <c r="K16" i="9"/>
  <c r="I16" i="9"/>
  <c r="M15" i="9"/>
  <c r="L15" i="9"/>
  <c r="K15" i="9"/>
  <c r="I15" i="9"/>
  <c r="M14" i="9"/>
  <c r="L14" i="9"/>
  <c r="K14" i="9"/>
  <c r="I14" i="9"/>
  <c r="L13" i="9"/>
  <c r="K13" i="9"/>
  <c r="I13" i="9"/>
  <c r="L12" i="9"/>
  <c r="K12" i="9"/>
  <c r="I12" i="9"/>
  <c r="L11" i="9"/>
  <c r="K11" i="9"/>
  <c r="I11" i="9"/>
  <c r="M10" i="9"/>
  <c r="L10" i="9"/>
  <c r="K10" i="9"/>
  <c r="I10" i="9"/>
  <c r="L9" i="9"/>
  <c r="K9" i="9"/>
  <c r="I9" i="9"/>
  <c r="L8" i="9"/>
  <c r="K8" i="9"/>
  <c r="I8" i="9"/>
  <c r="I7" i="9"/>
  <c r="R6" i="9"/>
  <c r="L6" i="9"/>
  <c r="K6" i="9"/>
  <c r="I6" i="9"/>
  <c r="L5" i="9"/>
  <c r="K5" i="9"/>
  <c r="I5" i="9"/>
  <c r="D4" i="9"/>
  <c r="D105" i="9" s="1"/>
  <c r="L34" i="9" l="1"/>
  <c r="Q35" i="9"/>
  <c r="L41" i="9"/>
  <c r="L46" i="9"/>
  <c r="L50" i="9"/>
  <c r="P60" i="9"/>
  <c r="L66" i="9"/>
  <c r="P69" i="9"/>
  <c r="L72" i="9"/>
  <c r="L73" i="9"/>
  <c r="K78" i="9"/>
  <c r="M4" i="9"/>
  <c r="R3" i="9"/>
  <c r="K4" i="9"/>
  <c r="I105" i="9"/>
  <c r="L35" i="9"/>
  <c r="L38" i="9"/>
  <c r="L39" i="9"/>
  <c r="L44" i="9"/>
  <c r="L52" i="9"/>
  <c r="L55" i="9"/>
  <c r="L56" i="9"/>
  <c r="L59" i="9"/>
  <c r="L60" i="9"/>
  <c r="L61" i="9"/>
  <c r="L63" i="9"/>
  <c r="L69" i="9"/>
  <c r="L70" i="9"/>
  <c r="M78" i="9"/>
  <c r="L4" i="9"/>
  <c r="K26" i="9"/>
  <c r="K40" i="9"/>
  <c r="M40" i="9"/>
  <c r="K43" i="9"/>
  <c r="M43" i="9"/>
  <c r="K45" i="9"/>
  <c r="M45" i="9"/>
  <c r="K47" i="9"/>
  <c r="M47" i="9"/>
  <c r="K49" i="9"/>
  <c r="M49" i="9"/>
  <c r="K51" i="9"/>
  <c r="M51" i="9"/>
  <c r="K53" i="9"/>
  <c r="M53" i="9"/>
  <c r="K54" i="9"/>
  <c r="M54" i="9"/>
  <c r="K57" i="9"/>
  <c r="M57" i="9"/>
  <c r="K58" i="9"/>
  <c r="M58" i="9"/>
  <c r="K62" i="9"/>
  <c r="M62" i="9"/>
  <c r="K64" i="9"/>
  <c r="M64" i="9"/>
  <c r="K68" i="9"/>
  <c r="M68" i="9"/>
  <c r="K71" i="9"/>
  <c r="M71" i="9"/>
  <c r="L76" i="9"/>
  <c r="K35" i="9"/>
  <c r="K38" i="9"/>
  <c r="K39" i="9"/>
  <c r="K41" i="9"/>
  <c r="K44" i="9"/>
  <c r="K46" i="9"/>
  <c r="K50" i="9"/>
  <c r="K52" i="9"/>
  <c r="K55" i="9"/>
  <c r="K56" i="9"/>
  <c r="K59" i="9"/>
  <c r="K60" i="9"/>
  <c r="K61" i="9"/>
  <c r="L62" i="9"/>
  <c r="K63" i="9"/>
  <c r="K66" i="9"/>
  <c r="K69" i="9"/>
  <c r="K70" i="9"/>
  <c r="K72" i="9"/>
  <c r="K73" i="9"/>
  <c r="K76" i="9"/>
  <c r="K105" i="9"/>
  <c r="M105" i="9" l="1"/>
  <c r="L105" i="9"/>
  <c r="J87" i="8" l="1"/>
  <c r="G87" i="8"/>
  <c r="F87" i="8"/>
  <c r="E87" i="8"/>
  <c r="L86" i="8"/>
  <c r="K86" i="8"/>
  <c r="L85" i="8"/>
  <c r="K85" i="8"/>
  <c r="L84" i="8"/>
  <c r="K84" i="8"/>
  <c r="L83" i="8"/>
  <c r="K83" i="8"/>
  <c r="L82" i="8"/>
  <c r="K82" i="8"/>
  <c r="L81" i="8"/>
  <c r="K81" i="8"/>
  <c r="L80" i="8"/>
  <c r="K80" i="8"/>
  <c r="L79" i="8"/>
  <c r="K79" i="8"/>
  <c r="L78" i="8"/>
  <c r="K78" i="8"/>
  <c r="L77" i="8"/>
  <c r="K77" i="8"/>
  <c r="L76" i="8"/>
  <c r="K76" i="8"/>
  <c r="L74" i="8"/>
  <c r="K74" i="8"/>
  <c r="I74" i="8"/>
  <c r="I73" i="8"/>
  <c r="D73" i="8"/>
  <c r="L73" i="8" s="1"/>
  <c r="L72" i="8"/>
  <c r="I72" i="8"/>
  <c r="D72" i="8"/>
  <c r="M72" i="8" s="1"/>
  <c r="I71" i="8"/>
  <c r="D71" i="8"/>
  <c r="L71" i="8" s="1"/>
  <c r="L70" i="8"/>
  <c r="I70" i="8"/>
  <c r="D70" i="8"/>
  <c r="M70" i="8" s="1"/>
  <c r="I69" i="8"/>
  <c r="D69" i="8"/>
  <c r="L69" i="8" s="1"/>
  <c r="L68" i="8"/>
  <c r="I68" i="8"/>
  <c r="D68" i="8"/>
  <c r="M68" i="8" s="1"/>
  <c r="M67" i="8"/>
  <c r="L67" i="8"/>
  <c r="K67" i="8"/>
  <c r="I67" i="8"/>
  <c r="M66" i="8"/>
  <c r="L66" i="8"/>
  <c r="K66" i="8"/>
  <c r="I66" i="8"/>
  <c r="M65" i="8"/>
  <c r="L65" i="8"/>
  <c r="K65" i="8"/>
  <c r="I65" i="8"/>
  <c r="I64" i="8"/>
  <c r="D64" i="8"/>
  <c r="L64" i="8" s="1"/>
  <c r="L63" i="8"/>
  <c r="I63" i="8"/>
  <c r="D63" i="8"/>
  <c r="M63" i="8" s="1"/>
  <c r="I62" i="8"/>
  <c r="D62" i="8"/>
  <c r="L62" i="8" s="1"/>
  <c r="L61" i="8"/>
  <c r="I61" i="8"/>
  <c r="D61" i="8"/>
  <c r="M61" i="8" s="1"/>
  <c r="I60" i="8"/>
  <c r="D60" i="8"/>
  <c r="L60" i="8" s="1"/>
  <c r="L59" i="8"/>
  <c r="I59" i="8"/>
  <c r="D59" i="8"/>
  <c r="M59" i="8" s="1"/>
  <c r="I58" i="8"/>
  <c r="D58" i="8"/>
  <c r="L58" i="8" s="1"/>
  <c r="L57" i="8"/>
  <c r="I57" i="8"/>
  <c r="D57" i="8"/>
  <c r="M57" i="8" s="1"/>
  <c r="I56" i="8"/>
  <c r="D56" i="8"/>
  <c r="L56" i="8" s="1"/>
  <c r="L55" i="8"/>
  <c r="I55" i="8"/>
  <c r="D55" i="8"/>
  <c r="M55" i="8" s="1"/>
  <c r="I54" i="8"/>
  <c r="D54" i="8"/>
  <c r="L54" i="8" s="1"/>
  <c r="L53" i="8"/>
  <c r="I53" i="8"/>
  <c r="D53" i="8"/>
  <c r="M53" i="8" s="1"/>
  <c r="I52" i="8"/>
  <c r="D52" i="8"/>
  <c r="L52" i="8" s="1"/>
  <c r="L51" i="8"/>
  <c r="I51" i="8"/>
  <c r="D51" i="8"/>
  <c r="M51" i="8" s="1"/>
  <c r="I50" i="8"/>
  <c r="D50" i="8"/>
  <c r="L50" i="8" s="1"/>
  <c r="L49" i="8"/>
  <c r="I49" i="8"/>
  <c r="D49" i="8"/>
  <c r="M49" i="8" s="1"/>
  <c r="I48" i="8"/>
  <c r="L47" i="8"/>
  <c r="I47" i="8"/>
  <c r="D47" i="8"/>
  <c r="M47" i="8" s="1"/>
  <c r="I46" i="8"/>
  <c r="D46" i="8"/>
  <c r="L46" i="8" s="1"/>
  <c r="L45" i="8"/>
  <c r="I45" i="8"/>
  <c r="D45" i="8"/>
  <c r="M45" i="8" s="1"/>
  <c r="I44" i="8"/>
  <c r="D44" i="8"/>
  <c r="L44" i="8" s="1"/>
  <c r="L43" i="8"/>
  <c r="I43" i="8"/>
  <c r="D43" i="8"/>
  <c r="M43" i="8" s="1"/>
  <c r="I42" i="8"/>
  <c r="H42" i="8"/>
  <c r="H87" i="8" s="1"/>
  <c r="I41" i="8"/>
  <c r="D41" i="8"/>
  <c r="L41" i="8" s="1"/>
  <c r="L40" i="8"/>
  <c r="I40" i="8"/>
  <c r="D40" i="8"/>
  <c r="M40" i="8" s="1"/>
  <c r="I39" i="8"/>
  <c r="D39" i="8"/>
  <c r="L39" i="8" s="1"/>
  <c r="L38" i="8"/>
  <c r="I38" i="8"/>
  <c r="D38" i="8"/>
  <c r="M38" i="8" s="1"/>
  <c r="L37" i="8"/>
  <c r="K37" i="8"/>
  <c r="I37" i="8"/>
  <c r="L36" i="8"/>
  <c r="K36" i="8"/>
  <c r="I36" i="8"/>
  <c r="I35" i="8"/>
  <c r="D35" i="8"/>
  <c r="L35" i="8" s="1"/>
  <c r="I34" i="8"/>
  <c r="D34" i="8"/>
  <c r="L34" i="8" s="1"/>
  <c r="L33" i="8"/>
  <c r="K33" i="8"/>
  <c r="I33" i="8"/>
  <c r="L32" i="8"/>
  <c r="K32" i="8"/>
  <c r="I32" i="8"/>
  <c r="L31" i="8"/>
  <c r="K31" i="8"/>
  <c r="I31" i="8"/>
  <c r="L30" i="8"/>
  <c r="K30" i="8"/>
  <c r="L29" i="8"/>
  <c r="K29" i="8"/>
  <c r="L28" i="8"/>
  <c r="K28" i="8"/>
  <c r="L27" i="8"/>
  <c r="K27" i="8"/>
  <c r="L26" i="8"/>
  <c r="I26" i="8"/>
  <c r="D26" i="8"/>
  <c r="K26" i="8" s="1"/>
  <c r="M25" i="8"/>
  <c r="L25" i="8"/>
  <c r="K25" i="8"/>
  <c r="I25" i="8"/>
  <c r="M24" i="8"/>
  <c r="L24" i="8"/>
  <c r="K24" i="8"/>
  <c r="I24" i="8"/>
  <c r="M23" i="8"/>
  <c r="L23" i="8"/>
  <c r="K23" i="8"/>
  <c r="I23" i="8"/>
  <c r="M22" i="8"/>
  <c r="L22" i="8"/>
  <c r="K22" i="8"/>
  <c r="I22" i="8"/>
  <c r="M21" i="8"/>
  <c r="L21" i="8"/>
  <c r="K21" i="8"/>
  <c r="I21" i="8"/>
  <c r="I20" i="8"/>
  <c r="L19" i="8"/>
  <c r="K19" i="8"/>
  <c r="I19" i="8"/>
  <c r="L18" i="8"/>
  <c r="K18" i="8"/>
  <c r="I18" i="8"/>
  <c r="L17" i="8"/>
  <c r="K17" i="8"/>
  <c r="I17" i="8"/>
  <c r="L16" i="8"/>
  <c r="K16" i="8"/>
  <c r="I16" i="8"/>
  <c r="M15" i="8"/>
  <c r="L15" i="8"/>
  <c r="K15" i="8"/>
  <c r="I15" i="8"/>
  <c r="M14" i="8"/>
  <c r="L14" i="8"/>
  <c r="K14" i="8"/>
  <c r="I14" i="8"/>
  <c r="L13" i="8"/>
  <c r="K13" i="8"/>
  <c r="I13" i="8"/>
  <c r="L12" i="8"/>
  <c r="K12" i="8"/>
  <c r="I12" i="8"/>
  <c r="L11" i="8"/>
  <c r="K11" i="8"/>
  <c r="I11" i="8"/>
  <c r="M10" i="8"/>
  <c r="L10" i="8"/>
  <c r="K10" i="8"/>
  <c r="I10" i="8"/>
  <c r="L9" i="8"/>
  <c r="K9" i="8"/>
  <c r="I9" i="8"/>
  <c r="L8" i="8"/>
  <c r="K8" i="8"/>
  <c r="I8" i="8"/>
  <c r="I7" i="8"/>
  <c r="L6" i="8"/>
  <c r="K6" i="8"/>
  <c r="I6" i="8"/>
  <c r="L5" i="8"/>
  <c r="K5" i="8"/>
  <c r="I5" i="8"/>
  <c r="I87" i="8" s="1"/>
  <c r="D4" i="8"/>
  <c r="M4" i="8" s="1"/>
  <c r="K34" i="8" l="1"/>
  <c r="K35" i="8"/>
  <c r="M35" i="8"/>
  <c r="M87" i="8" s="1"/>
  <c r="K39" i="8"/>
  <c r="M39" i="8"/>
  <c r="K41" i="8"/>
  <c r="M41" i="8"/>
  <c r="K44" i="8"/>
  <c r="M44" i="8"/>
  <c r="K46" i="8"/>
  <c r="M46" i="8"/>
  <c r="K50" i="8"/>
  <c r="M50" i="8"/>
  <c r="K52" i="8"/>
  <c r="M52" i="8"/>
  <c r="K54" i="8"/>
  <c r="M54" i="8"/>
  <c r="K56" i="8"/>
  <c r="M56" i="8"/>
  <c r="K58" i="8"/>
  <c r="M58" i="8"/>
  <c r="K60" i="8"/>
  <c r="M60" i="8"/>
  <c r="K62" i="8"/>
  <c r="M62" i="8"/>
  <c r="K64" i="8"/>
  <c r="M64" i="8"/>
  <c r="K69" i="8"/>
  <c r="M69" i="8"/>
  <c r="K71" i="8"/>
  <c r="M71" i="8"/>
  <c r="K73" i="8"/>
  <c r="M73" i="8"/>
  <c r="D87" i="8"/>
  <c r="K87" i="8" s="1"/>
  <c r="L4" i="8"/>
  <c r="L87" i="8" s="1"/>
  <c r="K4" i="8"/>
  <c r="K38" i="8"/>
  <c r="K40" i="8"/>
  <c r="K43" i="8"/>
  <c r="K45" i="8"/>
  <c r="K47" i="8"/>
  <c r="K49" i="8"/>
  <c r="K51" i="8"/>
  <c r="K53" i="8"/>
  <c r="K55" i="8"/>
  <c r="K57" i="8"/>
  <c r="K59" i="8"/>
  <c r="K61" i="8"/>
  <c r="K63" i="8"/>
  <c r="K68" i="8"/>
  <c r="K70" i="8"/>
  <c r="K72" i="8"/>
  <c r="J82" i="7" l="1"/>
  <c r="H82" i="7"/>
  <c r="G82" i="7"/>
  <c r="F82" i="7"/>
  <c r="E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0" i="7"/>
  <c r="K70" i="7"/>
  <c r="I70" i="7"/>
  <c r="I69" i="7"/>
  <c r="D69" i="7"/>
  <c r="L69" i="7" s="1"/>
  <c r="L68" i="7"/>
  <c r="I68" i="7"/>
  <c r="D68" i="7"/>
  <c r="M68" i="7" s="1"/>
  <c r="I67" i="7"/>
  <c r="D67" i="7"/>
  <c r="L67" i="7" s="1"/>
  <c r="L66" i="7"/>
  <c r="I66" i="7"/>
  <c r="D66" i="7"/>
  <c r="M66" i="7" s="1"/>
  <c r="I65" i="7"/>
  <c r="D65" i="7"/>
  <c r="L65" i="7" s="1"/>
  <c r="M64" i="7"/>
  <c r="L64" i="7"/>
  <c r="K64" i="7"/>
  <c r="I64" i="7"/>
  <c r="L63" i="7"/>
  <c r="K63" i="7"/>
  <c r="I63" i="7"/>
  <c r="L62" i="7"/>
  <c r="K62" i="7"/>
  <c r="I62" i="7"/>
  <c r="M61" i="7"/>
  <c r="L61" i="7"/>
  <c r="K61" i="7"/>
  <c r="I61" i="7"/>
  <c r="L60" i="7"/>
  <c r="I60" i="7"/>
  <c r="D60" i="7"/>
  <c r="M60" i="7" s="1"/>
  <c r="I59" i="7"/>
  <c r="D59" i="7"/>
  <c r="L59" i="7" s="1"/>
  <c r="L58" i="7"/>
  <c r="I58" i="7"/>
  <c r="D58" i="7"/>
  <c r="M58" i="7" s="1"/>
  <c r="I57" i="7"/>
  <c r="D57" i="7"/>
  <c r="L57" i="7" s="1"/>
  <c r="L56" i="7"/>
  <c r="I56" i="7"/>
  <c r="D56" i="7"/>
  <c r="M56" i="7" s="1"/>
  <c r="I55" i="7"/>
  <c r="D55" i="7"/>
  <c r="L55" i="7" s="1"/>
  <c r="L54" i="7"/>
  <c r="I54" i="7"/>
  <c r="D54" i="7"/>
  <c r="M54" i="7" s="1"/>
  <c r="I53" i="7"/>
  <c r="D53" i="7"/>
  <c r="L53" i="7" s="1"/>
  <c r="L52" i="7"/>
  <c r="I52" i="7"/>
  <c r="D52" i="7"/>
  <c r="M52" i="7" s="1"/>
  <c r="I51" i="7"/>
  <c r="D51" i="7"/>
  <c r="L51" i="7" s="1"/>
  <c r="L50" i="7"/>
  <c r="I50" i="7"/>
  <c r="D50" i="7"/>
  <c r="M50" i="7" s="1"/>
  <c r="I49" i="7"/>
  <c r="D49" i="7"/>
  <c r="L49" i="7" s="1"/>
  <c r="L48" i="7"/>
  <c r="I48" i="7"/>
  <c r="D48" i="7"/>
  <c r="M48" i="7" s="1"/>
  <c r="I47" i="7"/>
  <c r="D47" i="7"/>
  <c r="L47" i="7" s="1"/>
  <c r="L46" i="7"/>
  <c r="I46" i="7"/>
  <c r="D46" i="7"/>
  <c r="M46" i="7" s="1"/>
  <c r="I45" i="7"/>
  <c r="D45" i="7"/>
  <c r="L45" i="7" s="1"/>
  <c r="I44" i="7"/>
  <c r="I43" i="7"/>
  <c r="D43" i="7"/>
  <c r="L43" i="7" s="1"/>
  <c r="L42" i="7"/>
  <c r="I42" i="7"/>
  <c r="D42" i="7"/>
  <c r="M42" i="7" s="1"/>
  <c r="I41" i="7"/>
  <c r="D41" i="7"/>
  <c r="L41" i="7" s="1"/>
  <c r="L40" i="7"/>
  <c r="I40" i="7"/>
  <c r="D40" i="7"/>
  <c r="M40" i="7" s="1"/>
  <c r="I39" i="7"/>
  <c r="D39" i="7"/>
  <c r="L39" i="7" s="1"/>
  <c r="I38" i="7"/>
  <c r="I37" i="7"/>
  <c r="D37" i="7"/>
  <c r="L37" i="7" s="1"/>
  <c r="I36" i="7"/>
  <c r="D36" i="7"/>
  <c r="M36" i="7" s="1"/>
  <c r="I35" i="7"/>
  <c r="D35" i="7"/>
  <c r="L35" i="7" s="1"/>
  <c r="I34" i="7"/>
  <c r="D34" i="7"/>
  <c r="M34" i="7" s="1"/>
  <c r="L33" i="7"/>
  <c r="K33" i="7"/>
  <c r="I33" i="7"/>
  <c r="L32" i="7"/>
  <c r="K32" i="7"/>
  <c r="I32" i="7"/>
  <c r="I31" i="7"/>
  <c r="D31" i="7"/>
  <c r="L31" i="7" s="1"/>
  <c r="I30" i="7"/>
  <c r="D30" i="7"/>
  <c r="L30" i="7" s="1"/>
  <c r="L29" i="7"/>
  <c r="K29" i="7"/>
  <c r="I29" i="7"/>
  <c r="L28" i="7"/>
  <c r="K28" i="7"/>
  <c r="I28" i="7"/>
  <c r="L27" i="7"/>
  <c r="K27" i="7"/>
  <c r="I27" i="7"/>
  <c r="L26" i="7"/>
  <c r="K26" i="7"/>
  <c r="I26" i="7"/>
  <c r="M25" i="7"/>
  <c r="L25" i="7"/>
  <c r="K25" i="7"/>
  <c r="I25" i="7"/>
  <c r="M24" i="7"/>
  <c r="L24" i="7"/>
  <c r="K24" i="7"/>
  <c r="I24" i="7"/>
  <c r="M23" i="7"/>
  <c r="L23" i="7"/>
  <c r="K23" i="7"/>
  <c r="I23" i="7"/>
  <c r="L22" i="7"/>
  <c r="K22" i="7"/>
  <c r="I22" i="7"/>
  <c r="M21" i="7"/>
  <c r="L21" i="7"/>
  <c r="K21" i="7"/>
  <c r="I21" i="7"/>
  <c r="I20" i="7"/>
  <c r="L19" i="7"/>
  <c r="K19" i="7"/>
  <c r="I19" i="7"/>
  <c r="L18" i="7"/>
  <c r="K18" i="7"/>
  <c r="I18" i="7"/>
  <c r="L17" i="7"/>
  <c r="K17" i="7"/>
  <c r="I17" i="7"/>
  <c r="L16" i="7"/>
  <c r="K16" i="7"/>
  <c r="I16" i="7"/>
  <c r="M15" i="7"/>
  <c r="L15" i="7"/>
  <c r="K15" i="7"/>
  <c r="I15" i="7"/>
  <c r="M14" i="7"/>
  <c r="L14" i="7"/>
  <c r="K14" i="7"/>
  <c r="I14" i="7"/>
  <c r="L13" i="7"/>
  <c r="K13" i="7"/>
  <c r="I13" i="7"/>
  <c r="L12" i="7"/>
  <c r="K12" i="7"/>
  <c r="I12" i="7"/>
  <c r="L11" i="7"/>
  <c r="K11" i="7"/>
  <c r="I11" i="7"/>
  <c r="M10" i="7"/>
  <c r="L10" i="7"/>
  <c r="K10" i="7"/>
  <c r="I10" i="7"/>
  <c r="L9" i="7"/>
  <c r="K9" i="7"/>
  <c r="I9" i="7"/>
  <c r="L8" i="7"/>
  <c r="K8" i="7"/>
  <c r="I8" i="7"/>
  <c r="I7" i="7"/>
  <c r="L6" i="7"/>
  <c r="K6" i="7"/>
  <c r="I6" i="7"/>
  <c r="L5" i="7"/>
  <c r="K5" i="7"/>
  <c r="I5" i="7"/>
  <c r="I82" i="7" s="1"/>
  <c r="D4" i="7"/>
  <c r="M4" i="7" s="1"/>
  <c r="K30" i="7" l="1"/>
  <c r="K31" i="7"/>
  <c r="M31" i="7"/>
  <c r="M82" i="7" s="1"/>
  <c r="L34" i="7"/>
  <c r="K35" i="7"/>
  <c r="M35" i="7"/>
  <c r="L36" i="7"/>
  <c r="K37" i="7"/>
  <c r="M37" i="7"/>
  <c r="K39" i="7"/>
  <c r="M39" i="7"/>
  <c r="K41" i="7"/>
  <c r="M41" i="7"/>
  <c r="K43" i="7"/>
  <c r="M43" i="7"/>
  <c r="K45" i="7"/>
  <c r="M45" i="7"/>
  <c r="K47" i="7"/>
  <c r="M47" i="7"/>
  <c r="K49" i="7"/>
  <c r="M49" i="7"/>
  <c r="K51" i="7"/>
  <c r="M51" i="7"/>
  <c r="K53" i="7"/>
  <c r="M53" i="7"/>
  <c r="K55" i="7"/>
  <c r="M55" i="7"/>
  <c r="K57" i="7"/>
  <c r="M57" i="7"/>
  <c r="K59" i="7"/>
  <c r="M59" i="7"/>
  <c r="K65" i="7"/>
  <c r="M65" i="7"/>
  <c r="K67" i="7"/>
  <c r="M67" i="7"/>
  <c r="K69" i="7"/>
  <c r="M69" i="7"/>
  <c r="D82" i="7"/>
  <c r="K82" i="7" s="1"/>
  <c r="L4" i="7"/>
  <c r="L82" i="7" s="1"/>
  <c r="K4" i="7"/>
  <c r="K34" i="7"/>
  <c r="K36" i="7"/>
  <c r="K40" i="7"/>
  <c r="K42" i="7"/>
  <c r="K46" i="7"/>
  <c r="K48" i="7"/>
  <c r="K50" i="7"/>
  <c r="K52" i="7"/>
  <c r="K54" i="7"/>
  <c r="K56" i="7"/>
  <c r="K58" i="7"/>
  <c r="K60" i="7"/>
  <c r="K66" i="7"/>
  <c r="K68" i="7"/>
  <c r="H67" i="6" l="1"/>
  <c r="I67" i="6" s="1"/>
  <c r="D67" i="6"/>
  <c r="J66" i="6"/>
  <c r="I66" i="6"/>
  <c r="K65" i="6"/>
  <c r="J65" i="6"/>
  <c r="I65" i="6"/>
  <c r="K64" i="6"/>
  <c r="J64" i="6"/>
  <c r="I64" i="6"/>
  <c r="K63" i="6"/>
  <c r="J63" i="6"/>
  <c r="I63" i="6"/>
  <c r="K62" i="6"/>
  <c r="J62" i="6"/>
  <c r="I62" i="6"/>
  <c r="K61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K53" i="6"/>
  <c r="J53" i="6"/>
  <c r="I53" i="6"/>
  <c r="J52" i="6"/>
  <c r="I52" i="6"/>
  <c r="K51" i="6"/>
  <c r="J51" i="6"/>
  <c r="I51" i="6"/>
  <c r="K50" i="6"/>
  <c r="J50" i="6"/>
  <c r="I50" i="6"/>
  <c r="K49" i="6"/>
  <c r="J49" i="6"/>
  <c r="I49" i="6"/>
  <c r="J48" i="6"/>
  <c r="I48" i="6"/>
  <c r="J47" i="6"/>
  <c r="I47" i="6"/>
  <c r="J46" i="6"/>
  <c r="I46" i="6"/>
  <c r="J45" i="6"/>
  <c r="I45" i="6"/>
  <c r="K44" i="6"/>
  <c r="J44" i="6"/>
  <c r="I44" i="6"/>
  <c r="K43" i="6"/>
  <c r="J43" i="6"/>
  <c r="I43" i="6"/>
  <c r="K42" i="6"/>
  <c r="J42" i="6"/>
  <c r="I42" i="6"/>
  <c r="J41" i="6"/>
  <c r="I41" i="6"/>
  <c r="J40" i="6"/>
  <c r="I40" i="6"/>
  <c r="J39" i="6"/>
  <c r="I39" i="6"/>
  <c r="K37" i="6"/>
  <c r="J37" i="6"/>
  <c r="I37" i="6"/>
  <c r="K36" i="6"/>
  <c r="J36" i="6"/>
  <c r="I36" i="6"/>
  <c r="K35" i="6"/>
  <c r="J35" i="6"/>
  <c r="I35" i="6"/>
  <c r="K34" i="6"/>
  <c r="J34" i="6"/>
  <c r="I34" i="6"/>
  <c r="J33" i="6"/>
  <c r="I33" i="6"/>
  <c r="J32" i="6"/>
  <c r="I32" i="6"/>
  <c r="K31" i="6"/>
  <c r="J31" i="6"/>
  <c r="I31" i="6"/>
  <c r="J30" i="6"/>
  <c r="I30" i="6"/>
  <c r="J29" i="6"/>
  <c r="I29" i="6"/>
  <c r="J28" i="6"/>
  <c r="I28" i="6"/>
  <c r="J27" i="6"/>
  <c r="I27" i="6"/>
  <c r="J26" i="6"/>
  <c r="I26" i="6"/>
  <c r="K25" i="6"/>
  <c r="K67" i="6" s="1"/>
  <c r="J25" i="6"/>
  <c r="I25" i="6"/>
  <c r="J24" i="6"/>
  <c r="I24" i="6"/>
  <c r="J23" i="6"/>
  <c r="I23" i="6"/>
  <c r="J22" i="6"/>
  <c r="I22" i="6"/>
  <c r="J21" i="6"/>
  <c r="I21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6" i="6"/>
  <c r="I6" i="6"/>
  <c r="J5" i="6"/>
  <c r="I5" i="6"/>
  <c r="J4" i="6"/>
  <c r="J67" i="6" s="1"/>
  <c r="H72" i="5" l="1"/>
  <c r="H71" i="5"/>
  <c r="F74" i="5" s="1"/>
  <c r="D71" i="5"/>
  <c r="J70" i="5"/>
  <c r="I70" i="5"/>
  <c r="K69" i="5"/>
  <c r="J69" i="5"/>
  <c r="I69" i="5"/>
  <c r="K68" i="5"/>
  <c r="J68" i="5"/>
  <c r="I68" i="5"/>
  <c r="K67" i="5"/>
  <c r="J67" i="5"/>
  <c r="I67" i="5"/>
  <c r="K66" i="5"/>
  <c r="J66" i="5"/>
  <c r="I66" i="5"/>
  <c r="K65" i="5"/>
  <c r="J65" i="5"/>
  <c r="I65" i="5"/>
  <c r="J64" i="5"/>
  <c r="I64" i="5"/>
  <c r="J63" i="5"/>
  <c r="I63" i="5"/>
  <c r="J62" i="5"/>
  <c r="I62" i="5"/>
  <c r="J61" i="5"/>
  <c r="I61" i="5"/>
  <c r="K60" i="5"/>
  <c r="J60" i="5"/>
  <c r="I60" i="5"/>
  <c r="K59" i="5"/>
  <c r="J59" i="5"/>
  <c r="I59" i="5"/>
  <c r="K58" i="5"/>
  <c r="J58" i="5"/>
  <c r="I58" i="5"/>
  <c r="J57" i="5"/>
  <c r="I57" i="5"/>
  <c r="J56" i="5"/>
  <c r="I56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K43" i="5"/>
  <c r="J43" i="5"/>
  <c r="I43" i="5"/>
  <c r="K42" i="5"/>
  <c r="J42" i="5"/>
  <c r="I42" i="5"/>
  <c r="K41" i="5"/>
  <c r="J41" i="5"/>
  <c r="I41" i="5"/>
  <c r="K40" i="5"/>
  <c r="J40" i="5"/>
  <c r="I40" i="5"/>
  <c r="K39" i="5"/>
  <c r="J39" i="5"/>
  <c r="I39" i="5"/>
  <c r="K37" i="5"/>
  <c r="J37" i="5"/>
  <c r="I37" i="5"/>
  <c r="K36" i="5"/>
  <c r="J36" i="5"/>
  <c r="I36" i="5"/>
  <c r="K35" i="5"/>
  <c r="J35" i="5"/>
  <c r="I35" i="5"/>
  <c r="K34" i="5"/>
  <c r="J34" i="5"/>
  <c r="I34" i="5"/>
  <c r="J33" i="5"/>
  <c r="I33" i="5"/>
  <c r="J32" i="5"/>
  <c r="I32" i="5"/>
  <c r="K31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K21" i="5"/>
  <c r="K71" i="5" s="1"/>
  <c r="J21" i="5"/>
  <c r="I21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6" i="5"/>
  <c r="I6" i="5"/>
  <c r="J5" i="5"/>
  <c r="I5" i="5"/>
  <c r="J4" i="5"/>
  <c r="J71" i="5" s="1"/>
  <c r="I71" i="5" l="1"/>
  <c r="C73" i="5"/>
  <c r="C74" i="5" s="1"/>
  <c r="H73" i="5"/>
  <c r="G67" i="4" l="1"/>
  <c r="H67" i="4" s="1"/>
  <c r="D67" i="4"/>
  <c r="I66" i="4"/>
  <c r="H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J53" i="4"/>
  <c r="I53" i="4"/>
  <c r="H53" i="4"/>
  <c r="I52" i="4"/>
  <c r="H52" i="4"/>
  <c r="J51" i="4"/>
  <c r="I51" i="4"/>
  <c r="H51" i="4"/>
  <c r="J50" i="4"/>
  <c r="I50" i="4"/>
  <c r="H50" i="4"/>
  <c r="J49" i="4"/>
  <c r="I49" i="4"/>
  <c r="H49" i="4"/>
  <c r="I48" i="4"/>
  <c r="H48" i="4"/>
  <c r="I47" i="4"/>
  <c r="H47" i="4"/>
  <c r="I46" i="4"/>
  <c r="H46" i="4"/>
  <c r="I45" i="4"/>
  <c r="H45" i="4"/>
  <c r="J44" i="4"/>
  <c r="I44" i="4"/>
  <c r="H44" i="4"/>
  <c r="J43" i="4"/>
  <c r="I43" i="4"/>
  <c r="H43" i="4"/>
  <c r="J42" i="4"/>
  <c r="I42" i="4"/>
  <c r="H42" i="4"/>
  <c r="I41" i="4"/>
  <c r="H41" i="4"/>
  <c r="I40" i="4"/>
  <c r="H40" i="4"/>
  <c r="I39" i="4"/>
  <c r="H39" i="4"/>
  <c r="J37" i="4"/>
  <c r="I37" i="4"/>
  <c r="H37" i="4"/>
  <c r="J36" i="4"/>
  <c r="I36" i="4"/>
  <c r="H36" i="4"/>
  <c r="J35" i="4"/>
  <c r="I35" i="4"/>
  <c r="H35" i="4"/>
  <c r="J34" i="4"/>
  <c r="I34" i="4"/>
  <c r="H34" i="4"/>
  <c r="I33" i="4"/>
  <c r="H33" i="4"/>
  <c r="I32" i="4"/>
  <c r="H32" i="4"/>
  <c r="J31" i="4"/>
  <c r="I31" i="4"/>
  <c r="H31" i="4"/>
  <c r="I30" i="4"/>
  <c r="H30" i="4"/>
  <c r="I29" i="4"/>
  <c r="H29" i="4"/>
  <c r="I28" i="4"/>
  <c r="H28" i="4"/>
  <c r="I27" i="4"/>
  <c r="H27" i="4"/>
  <c r="I26" i="4"/>
  <c r="H26" i="4"/>
  <c r="J25" i="4"/>
  <c r="J67" i="4" s="1"/>
  <c r="I25" i="4"/>
  <c r="H25" i="4"/>
  <c r="I24" i="4"/>
  <c r="H24" i="4"/>
  <c r="I23" i="4"/>
  <c r="H23" i="4"/>
  <c r="I22" i="4"/>
  <c r="H22" i="4"/>
  <c r="I21" i="4"/>
  <c r="H21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6" i="4"/>
  <c r="H6" i="4"/>
  <c r="I5" i="4"/>
  <c r="H5" i="4"/>
  <c r="I4" i="4"/>
  <c r="I67" i="4" s="1"/>
  <c r="J65" i="3" l="1"/>
  <c r="G65" i="3"/>
  <c r="D65" i="3"/>
  <c r="H65" i="3" s="1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I24" i="3"/>
  <c r="I23" i="3"/>
  <c r="I22" i="3"/>
  <c r="I21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6" i="3"/>
  <c r="H6" i="3"/>
  <c r="I5" i="3"/>
  <c r="H5" i="3"/>
  <c r="I4" i="3"/>
  <c r="I65" i="3" s="1"/>
  <c r="G65" i="2" l="1"/>
  <c r="H65" i="2" s="1"/>
  <c r="D65" i="2"/>
  <c r="I64" i="2"/>
  <c r="H64" i="2"/>
  <c r="I63" i="2"/>
  <c r="H63" i="2"/>
  <c r="J62" i="2"/>
  <c r="I62" i="2"/>
  <c r="H62" i="2"/>
  <c r="J61" i="2"/>
  <c r="I61" i="2"/>
  <c r="H61" i="2"/>
  <c r="J60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J47" i="2"/>
  <c r="I47" i="2"/>
  <c r="H47" i="2"/>
  <c r="I46" i="2"/>
  <c r="H46" i="2"/>
  <c r="I45" i="2"/>
  <c r="H45" i="2"/>
  <c r="I44" i="2"/>
  <c r="H44" i="2"/>
  <c r="I43" i="2"/>
  <c r="H43" i="2"/>
  <c r="J42" i="2"/>
  <c r="I42" i="2"/>
  <c r="H42" i="2"/>
  <c r="J41" i="2"/>
  <c r="I41" i="2"/>
  <c r="H41" i="2"/>
  <c r="J40" i="2"/>
  <c r="I40" i="2"/>
  <c r="H40" i="2"/>
  <c r="I39" i="2"/>
  <c r="H39" i="2"/>
  <c r="I38" i="2"/>
  <c r="H38" i="2"/>
  <c r="J37" i="2"/>
  <c r="I37" i="2"/>
  <c r="H37" i="2"/>
  <c r="J36" i="2"/>
  <c r="I36" i="2"/>
  <c r="H36" i="2"/>
  <c r="J35" i="2"/>
  <c r="I35" i="2"/>
  <c r="H35" i="2"/>
  <c r="J34" i="2"/>
  <c r="J65" i="2" s="1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I24" i="2"/>
  <c r="I23" i="2"/>
  <c r="I22" i="2"/>
  <c r="I21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6" i="2"/>
  <c r="H6" i="2"/>
  <c r="I5" i="2"/>
  <c r="H5" i="2"/>
  <c r="I4" i="2"/>
  <c r="I65" i="2" s="1"/>
  <c r="J65" i="1" l="1"/>
  <c r="G65" i="1"/>
  <c r="H65" i="1" s="1"/>
  <c r="D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I24" i="1"/>
  <c r="I23" i="1"/>
  <c r="I22" i="1"/>
  <c r="I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6" i="1"/>
  <c r="H6" i="1"/>
  <c r="I5" i="1"/>
  <c r="H5" i="1"/>
  <c r="I4" i="1"/>
  <c r="I65" i="1" s="1"/>
  <c r="Q27" i="12"/>
  <c r="Q27" i="9"/>
</calcChain>
</file>

<file path=xl/comments1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รอรายชือกรรมการ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L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L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L6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รอรายชือกรรมการ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L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L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L6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L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L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L62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L6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M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M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M5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M6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M6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M66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M6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M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M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M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M6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M62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M6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O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O3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4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6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sharedStrings.xml><?xml version="1.0" encoding="utf-8"?>
<sst xmlns="http://schemas.openxmlformats.org/spreadsheetml/2006/main" count="3271" uniqueCount="250">
  <si>
    <t>โครงการตามแผนปฏิบัติราชการประจำปีงบประมาณ พ.ศ.2561 ของจังหวัดชลบุรี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</si>
  <si>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</si>
  <si>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</si>
  <si>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</si>
  <si>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</si>
  <si>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</si>
  <si>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</si>
  <si>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</si>
  <si>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</si>
  <si>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</si>
  <si>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</si>
  <si>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</si>
  <si>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>โครงการจ้างที่ปรึกษาเพื่อดำเนินงานสำรวจออกแบบรายละเอียดถนนสาย ง1 ผังเมืองรวมเมืองพัทยา</t>
  </si>
  <si>
    <t xml:space="preserve"> </t>
  </si>
  <si>
    <t>แขวงทางหลวงชนบทชลบุรี</t>
  </si>
  <si>
    <t>จัดทำราคากลาง</t>
  </si>
  <si>
    <t>โครงการส่งเสริมการจัดทำแปลงเรียนรู้</t>
  </si>
  <si>
    <t>สนง.เกษตรจังหวัดชลบุรี</t>
  </si>
  <si>
    <t>โครงการพัฒนาศักยภาพบุคลากรและเกษตรกรผู้นำกลุ่ม</t>
  </si>
  <si>
    <t>โครงการส่งเสริมการทำกิจกรรมการเกษตรตามหลักปรัชญาเศรษฐกิจพอเพียง (2,844,700)</t>
  </si>
  <si>
    <t>งบดำเนินงาน</t>
  </si>
  <si>
    <t>เครื่องผสมขี้เลื้อยเพาะเห็ด</t>
  </si>
  <si>
    <t>เตานึ่งก้องเห็ด</t>
  </si>
  <si>
    <t>เครื่องอัดก้อนเห็ด 4 กระบอก</t>
  </si>
  <si>
    <t>ถังแก๊ส ขนาด 48 กิโลกรัม</t>
  </si>
  <si>
    <t>ชุดอุปกรณ์โรงบ่มเห็ดและเปิดดอก</t>
  </si>
  <si>
    <t>ก่อสร้างโรงเรือนเพาเห็ด อำเภอเมือง จังหวัดชลบุรี</t>
  </si>
  <si>
    <t>ก่อสร้างโรงเรือนบ่มเห็ดและเปิดดอก อำเภอเมือง จังหวัดชลบุรี</t>
  </si>
  <si>
    <t>โครงการถ่ายทอดเทคโนโลยีการผลิตพืชมีคุณภาพและได้มาตรฐานโดยใช้ต้นทุนการผลิตที่เหมาะสมให้กับเกษตรกร</t>
  </si>
  <si>
    <t>โครงการส่งเสริมการจัดการด้านการตลาดและการประชาสัมพันธ์</t>
  </si>
  <si>
    <t>โครงการส่งเสริมการรวมกลุ่มแบบแปลงใหญ่เพื่อพัฒนาการผลิต</t>
  </si>
  <si>
    <t>โครงการติดตามประเมินผลและอำนวยการโครงการ</t>
  </si>
  <si>
    <t>สนง.เกษตรและสหกรณ์จังหวัดชลบุรี</t>
  </si>
  <si>
    <t>โครงการส่งเสริมกิจกรรมการท่องเที่ยวสินค้าและบริการด้านการท่องเที่ยวให้มีความหลากหลาย (รวม 13 ล้านบาท)</t>
  </si>
  <si>
    <t xml:space="preserve"> - ค่าจ้างเหมาจัดกิจกรรมแข่งขันวิ่งมินิมาราธอนเพื่อส่งเสริมการท่องเที่ยว (Pattaya Night Run) </t>
  </si>
  <si>
    <t>สนง.การท่องเที่ยวและกีฬาจังหวัดชลบุรี</t>
  </si>
  <si>
    <t xml:space="preserve"> - ค่าจ้างเหมาจัดมหกรรมมหัศจรรย์อาหารทะเล</t>
  </si>
  <si>
    <t xml:space="preserve"> - ค่าจ้างเหมาจัดกิจกรรมปั่นปันรักที่สวนป่าสิริเจริญวรรษ อันเนื่องมาจากพระราชดำริ</t>
  </si>
  <si>
    <t xml:space="preserve"> - ค่าจ้างเหมาจัดทำสื่อประชาสัมพันธ์การท่องเที่ยวของจังหวัดชลบุรี โดยผลิตคู่มือในรูปแบบเล่มและวิดีทัศน์ในรูปแบบ DVD</t>
  </si>
  <si>
    <t xml:space="preserve"> - ค่าจ้างเหมาจัดเทศกาลแห่โคม ชมพระฉาย สืบสายศิลป์ ถิ่นหนองจับเต่า เขาชีจรรย์ </t>
  </si>
  <si>
    <t>โครงการการแก้ไขปัญหาสัตว์ป่าที่ออกมารบกวนประชาชนนอกพื้นที่ป่าอนุรักษ์</t>
  </si>
  <si>
    <t>สำนักบริหารพื้นที่อนุรักษ์ที่ 2 (ศรีราชา)</t>
  </si>
  <si>
    <t>โครงการฝึกอบรมเชิงปฏิบัติการแปรรูปและพัฒนาผลิตภัณฑ์ปลานิล</t>
  </si>
  <si>
    <t>สนง.ประมงจังหวัดชลบุรี</t>
  </si>
  <si>
    <t xml:space="preserve"> โครงการศึกษาดูงานการแปรรูปและพัฒนาผลิตภัณฑ์ปลานิล</t>
  </si>
  <si>
    <t>โครงการส่งเสริมการเลี้ยงไก่ไข่อินทรีย์</t>
  </si>
  <si>
    <t>สนง.ปศุสัตว์จังหวัดชลบุรี</t>
  </si>
  <si>
    <t>โครงการขยายตลาดสินค้าที่มีศักยภาพของจังหวัดชลบุรี</t>
  </si>
  <si>
    <t>สนง.พาณิชย์จังหวัดชลบุรี</t>
  </si>
  <si>
    <t>โครงการก่อสร้างถนน ค.ส.ล. พร้อมวางท่อระบายน้ำ ค.ส.ล. ถนนสาย ซอย 12 หมู่ที่ 1, 2 ตำบลหนองรี อำเภอเมืองชลบุรี</t>
  </si>
  <si>
    <t>สนง.โยธาธิการและผังเมืองจังหวัดชลบุรี</t>
  </si>
  <si>
    <t>โครงการศึกษาผลกระทบสิ่งแวดล้อม โครงการก่อสร้างถนนตามผังเมืองรวม เมืองชลบุรี สาย ก. (ถนนอ่างศิลา - ถนนข้าวหลาม) ตำบลอ่างศิลา อำเภอเมืองชลบุรี</t>
  </si>
  <si>
    <t>โครงการ ปฏิรูปการศึกษาโดยใช้จังหวัดเป็นฐาน</t>
  </si>
  <si>
    <t>สนง.ศึกษาธิการจังหวัดชลบุรี</t>
  </si>
  <si>
    <t>โครงการก่อสร้างทางเท้า คสล. พร้อมท่อระบายน้ำบริเวณถนนเทศบาลซอย 13 ตำบลท่าบุญมี</t>
  </si>
  <si>
    <t>อำเภอเกาะจันทร์</t>
  </si>
  <si>
    <t>โครงการก่อสร้างถนนลาดยางผิวจราจรแอสฟัลท์ติกคอนกรีต บริเวณถนนสายอ่างเก็บน้ำบึงตะกู ชุมชนย่อยที่ 8 หมู่ที่ 8 ตำบลเกาะจันทร์</t>
  </si>
  <si>
    <t>โครงการก่อสร้างถนนลาดยางผิวจราจรแอสฟัลท์ติก คอนกรีต บริเวณถนนสายเขาวังแก้ว ซอย 7 ชุมชนย่อยที่ 12 หมู่ที่ 12 ตำบลเกาะจันทร์</t>
  </si>
  <si>
    <t>โครงการก่อสร้างสาธารณูปโภค โครงการบ้านมั่นคง (ก่อสร้างผิวจราจรถนน คสล. ,งานขยายเขตไฟฟ้าแรงสูง, งานขยายเขตระบบจำหน่ายน้ำประปา) หมู่ที่ 3 ตำบลท่าเทววงษ์ อำเภอเกาะสีชัง</t>
  </si>
  <si>
    <t>อำเภอเกาะสีชัง</t>
  </si>
  <si>
    <t>โครงการก่อสร้างทุ่นผูกเรือบรรทุกสินค้าภายในประเทศ (เรือโป๊ะ) หมายเลข 16 และหมายเลข 19</t>
  </si>
  <si>
    <t>9 โครงการขยายเขตไฟฟ้าและปักเสาพาดสายพร้อมติดตั้งหม้อแปลง บริเวณถนนเอกชัย 1 , เอกชัย 2 เทศบาลตำบลเกาะสีชัง</t>
  </si>
  <si>
    <t>โครงการจัดทำปะการังเทียมคอนกรีตเสริมเหล็กเพื่อฟื้นฟูระบบนิเวศน์ทางทะเลของเกาะสีชัง  บริเวณเกาะท้ายตาหมื่น (จุดทิ้งตำแหน่งเดิม)</t>
  </si>
  <si>
    <t>โครงการปรับปรุงภูมิทัศน์พร้อมทางเดิน บริเวณอ่างเก็บน้ำชลประทาน หมู่ที่ 6 บ้านท่าภาณุรังษี</t>
  </si>
  <si>
    <t>โครงการก่อสร้างศูนย์กำจัดขยะแบบครบวงจร เทศบาลตำบลเกาะสีชัง (โครงการต่อเนื่องจากโครงการเดิม)</t>
  </si>
  <si>
    <t>โครงการก่อสร้างถนน คสล. สายกาญจนางพิพัฒน์ 7 หมู่ 5 บ้านคลองโอ่ง ตำบลวัดสุวรรณ</t>
  </si>
  <si>
    <t>อำเภอบ่อทอง</t>
  </si>
  <si>
    <t xml:space="preserve">โครงการก่อสร้างถนนลาดยางผิวพาราแอสฟัลท์ติกคอนกรีตสายเนินคะนอง – ปู่กุ้ย หมู่ 1  ตำบลบ่อกวางทอง </t>
  </si>
  <si>
    <t>โครงการก่อสร้างถนน คสล.สายบ้านด่านผจญเชื่อมบ้านสำนักยาง หมู่ 4 ตำบลเขาไม้แก้ว อำเภอบางละมุง</t>
  </si>
  <si>
    <t>อำเภอบางละมุง</t>
  </si>
  <si>
    <t>โครงการก่อสร้างถนน คสล. ซอยเขาช่องแคบ (ต่อจากเดิม) หมู่ 2 ตำบลโป่ง อำเภอบางละมุง</t>
  </si>
  <si>
    <t>โครงการปรับปรุงถนนแอสฟัลท์ติกคอนกรีตพร้อมวางท่อระบายน้ำ ตำบลคลองกิ่ว อำเภอบ้านบึง</t>
  </si>
  <si>
    <t>อำเภอบ้านบึง</t>
  </si>
  <si>
    <t>โครงการปรับปรุงผิวจราจรแอสฟัลท์ติกคอนกรีต สายบ้านหนองไผ่แก้ว – บ้านป่ายุบ หมู่ที่ 4 ตำบลหนองไผ่แก้ว อำเภอบ้านบึง</t>
  </si>
  <si>
    <t>โครงการขุดลอกแหล่งน้ำธรรมชาติ ตำบลทุ่งขวาง หมู่ที่ 4,3,1,8 ตำบลทุ่งขวาง อำเภอพนัสนิคม</t>
  </si>
  <si>
    <t>อำเภอพนัสนิคม</t>
  </si>
  <si>
    <t>โครงการวางท่อระบายน้ำบ้านสวนป่า จากบริเวณทางเข้าวัดกุฎโง้ง ถึงสะพานหมู่ 5 ตำบลนามะตูม</t>
  </si>
  <si>
    <t>โครงการก่อสร้างดาดคอนกรีต SLOPE สระประปาบ้านเหนือคลองหลวง หมู่ที่ 10</t>
  </si>
  <si>
    <t>โครงการก่อสร้างถนน คสล.พร้อมติดตั้งไฟทางสาธารณะ หมู่ 7 ตำบลบางนาง อำเภอพานทอง</t>
  </si>
  <si>
    <t>อำเภอพานทอง</t>
  </si>
  <si>
    <t>โครงการก่อสร้างถนน คสล. สายอนามัย - สี่แยก หมู่ 4 ตำบลมาบโป่ง อำเภอพานทอง</t>
  </si>
  <si>
    <t>โครงการก่อสร้างผนังกันตลิ่งป้องกันน้ำท่วมและการบุกรุกของประชาชนบริเวณคลองเซิดพร้อมเรียงหินใหญ่ดาดคอนกรีต หมู่ 7 ,หมู่ 8 ตำบลพานทอง อำเภอพานทอง</t>
  </si>
  <si>
    <t>โครงการปรับปรุงภูมิทัศน์คลองพานทอง ดาดคอนกรีตริมคลอง ปูพื้นทางเท้าและราวกันตก  หมู่ 3 ตำบลบ้านเก่า อำเภอพานทอง</t>
  </si>
  <si>
    <t>โครงการปรับปรุงภูมิทัศน์อ่าวอ่างศิลา (ต่อจากของเดิม) ตำบลอ่างศิลา อำเภอเมืองชลบุรี</t>
  </si>
  <si>
    <t>อำเภอเมืองชลบุรี</t>
  </si>
  <si>
    <t>1 โครงการสร้างฝายน้ำล้นลำห้วยช่องมะเฟือง หมู่ที่ 12, 13, 14 ตำบลหนองรี อำเภอเมืองชลบุรี จำนวน 6 แห่ง</t>
  </si>
  <si>
    <t>โครงการถนน คสล. สายเลียบคลองชลประทาน หมู่ 1, 2, 3, 4 ตำบลเหมือง อำเภอเมืองชลบุรี</t>
  </si>
  <si>
    <t>โครงการปรับปรุงผิวจราจรหมู่ที่ 4 ตำบล เขาคันทรง</t>
  </si>
  <si>
    <t>อำเภอศรีราชา</t>
  </si>
  <si>
    <t>โครงการก่อสร้างถนน คสล. พร้อมวางท่อระบายน้ำ คสล. พร้อมบ่อพัก คสล. บริเวณซอยเขาเพชรแยกขวา (เชื่อมซอยสมุทรล้อมถึงโรงเรียนธัมมสิริศึกษา) พร้อมดาดคลอง</t>
  </si>
  <si>
    <t>อำเภอสัตหีบ</t>
  </si>
  <si>
    <t>โครงการก่อสร้างเขื่อนป้องกันตลิ่งริมทะเล เขตเทศบาลเมืองสัตหีบ</t>
  </si>
  <si>
    <t>โครงการพัฒนาแหล่งน้ำเพื่อการเกษตรและบรรเทาสาธารณภัยในพื้นที่อำเภอหนองใหญ่ จังหวัดชลบุรี</t>
  </si>
  <si>
    <t>อำเภอหนองใหญ่</t>
  </si>
  <si>
    <t>โครงการก่อสร้างถนน คสล. สายแยกทางหลวงหมายเลข 3245 - ชุมชนหอมเศรษฐี หมู่ 4  ตำบลหนองเสือช้าง อำเภอหนองใหญ่</t>
  </si>
  <si>
    <t>ค่าใช้จ่ายในการบริหารงานจังหวัดแบบบูรณาการ</t>
  </si>
  <si>
    <t>สำนักงานจังหวัดชลบุรี</t>
  </si>
  <si>
    <t>รวม</t>
  </si>
  <si>
    <t>จังหวัดชลบุรี เดือนตุลาคม 2560</t>
  </si>
  <si>
    <t>จังหวัดชลบุรี เดือนธันวาคม 2560</t>
  </si>
  <si>
    <t>ประกาศ 
(ร่างประกาศ)</t>
  </si>
  <si>
    <t>อยู่ระหว่างดำเนินการ</t>
  </si>
  <si>
    <t>งบดำเนินงาน
(ทำสัญญาแล้ว)</t>
  </si>
  <si>
    <t>จัดทำ TOR</t>
  </si>
  <si>
    <t>รอลงนาม</t>
  </si>
  <si>
    <t>ประกาศ</t>
  </si>
  <si>
    <t>เริ่ม 20 พ.ย.60
สิ้นสุด 18 มี.ค.61</t>
  </si>
  <si>
    <t>ทำสัญญาแล้ว</t>
  </si>
  <si>
    <t>เริ่ม 22 พ.ย.60
สิ้นสุด 22 มี.ค.61</t>
  </si>
  <si>
    <t>เริ่ม 20 พ.ย.60
สิ้นสุด 18 พ.ค.61</t>
  </si>
  <si>
    <t>เริ่ม 30 พ.ย.60
สิ้นสุด 30 มี.ค.60</t>
  </si>
  <si>
    <t>เริ่ม 14 ธ.ค.60
สิ้นสุด 12 เม.ย.61</t>
  </si>
  <si>
    <t>พิจารณาผล</t>
  </si>
  <si>
    <t>เริ่ม 22 พ.ย.60
สิ้นสุด 25 พ.ค.61</t>
  </si>
  <si>
    <t>เริ่ม 21 ธ.ค. 60
สิ้นสุด 19 มี.ค.61</t>
  </si>
  <si>
    <t>ประกาศรอบที่ 2</t>
  </si>
  <si>
    <t>ประกาศจัดซื้อจัดจ้างรอบ 2</t>
  </si>
  <si>
    <t>เริ่ม 30 พ.ย.60
สิ้นสุด 27 ก.ค.61</t>
  </si>
  <si>
    <t>เริ่ม 29 พ.ย.60
สิ้นสุด 26 ก.ค.61</t>
  </si>
  <si>
    <t>เริ่ม 13 ต.ค.60
สิ้นสุด 10 ม.ค.61</t>
  </si>
  <si>
    <t>เริ่ม 30 พ.ย. 60 สิ่นสุด 30 มี.ค.61</t>
  </si>
  <si>
    <t>จังหวัดชลบุรี เดือนพฤศจิกายน 2560</t>
  </si>
  <si>
    <t>จังหวัดชลบุรี  เดือนมกราคม 2561</t>
  </si>
  <si>
    <t>รอลงนาม
(รอ 7 วัน ทำสัญญา)</t>
  </si>
  <si>
    <t>งบดำเนินงาน
(จัดทำราคากลาง)</t>
  </si>
  <si>
    <t>เริ่ม 29 ธ.ค.60
สิ้นสุด 24 ธ.ค.61</t>
  </si>
  <si>
    <t>ก่อสร้างทุ่นผูกเรือบรรทุกสินค้าภายในประเทศ (เรือโป๊ะ) หมายเลข 16</t>
  </si>
  <si>
    <t>ก่อสร้างทุ่นผูกเรือบรรทุกสินค้าภายในประเทศ (เรือโป๊ะ) หมายเลข 21</t>
  </si>
  <si>
    <t xml:space="preserve"> โครงการขยายเขตไฟฟ้าและปักเสาพาดสายพร้อมติดตั้งหม้อแปลง บริเวณถนนเอกชัย 1 , เอกชัย 2 เทศบาลตำบลเกาะสีชัง</t>
  </si>
  <si>
    <t>จัดทำราคากลาง (ทำกับการไฟฟ้าเจ้าเดียว)</t>
  </si>
  <si>
    <t>ประกาศผู้ชนะ 
รออุทธรณ์</t>
  </si>
  <si>
    <t>เริ่ม 23 ม.ค.61
สิ้นสุด 23 เม.ย.61</t>
  </si>
  <si>
    <t>เริ่มต้น 15 ม.ค.61 สิ้นสุด 1 มี.ค.61</t>
  </si>
  <si>
    <t>เริ่มต้น 8 ม.ค.61 สิ้นสุด 8 พ.ค.61</t>
  </si>
  <si>
    <t>เริ่มต้น 29 ธ.ค.60
สิ้นสุด 25 เม.ย.61</t>
  </si>
  <si>
    <t>เริ่มต้น 18 ม.ค.61
สิ้นสุด 17 เม.ย.61</t>
  </si>
  <si>
    <t>เริ่มต้น 26 ม.ค.61
สิ้นสุด 27 พ.ย.61</t>
  </si>
  <si>
    <t xml:space="preserve">ประกาศรอบที่ 2 </t>
  </si>
  <si>
    <t>รอหนังสือนุมัติจากเจ้าท่า</t>
  </si>
  <si>
    <t>จัดทำราคากลางรอบที่ 2 ประกาศแล้วไม่มีคนยื่น</t>
  </si>
  <si>
    <t>เริ่ม 27 ธ.ค.60
สิ้นสุด 23 ส.ค.61</t>
  </si>
  <si>
    <t>จังหวัดชลบุรี  เดือนกุมภาพันธ์ 2561</t>
  </si>
  <si>
    <t>po</t>
  </si>
  <si>
    <t>เริ่ม 9 ก.พ.61 สิ้นสุด 5 ธ.ค.61</t>
  </si>
  <si>
    <t>แล้วเสร็จ</t>
  </si>
  <si>
    <t>ก่อสร้างบ้านพักเจ้าหน้าที่คอนกรีตเสริมเหล็กฯ</t>
  </si>
  <si>
    <t>ก่อสร้างประตู เปิด-ปิด โครงการ</t>
  </si>
  <si>
    <t>เริ่ม 20 พ.ย.60
สิ้นสุด 18 พ.ค.62</t>
  </si>
  <si>
    <t>ปรับปรุงอาคารคอนกรีตเสริมเหล็ก กว้าง 10 เมตร ยาว 30 เมตร</t>
  </si>
  <si>
    <t>เริ่ม 20 พ.ย.60
สิ้นสุด 18 พ.ค.63</t>
  </si>
  <si>
    <t>ก่อสร้างบ้านพักพนักงานคอนกรีตเสริมเหล็ก 1 แห่ง</t>
  </si>
  <si>
    <t>เริ่ม 20 พ.ย.60
สิ้นสุด 18 พ.ค.64</t>
  </si>
  <si>
    <t>เริ่ม 1 ก.พ.61
สิ่งสุด 3 ส.ค.61</t>
  </si>
  <si>
    <t>เริ่มต้น 1 ก.พ.61
สิ้นสุด 31 พ.ค.61</t>
  </si>
  <si>
    <t>ได้ผู้ชนะแล้ว</t>
  </si>
  <si>
    <t>รอทำวิธิพิเศษ</t>
  </si>
  <si>
    <t>ประกาศจัดซื้อจัดจ้าง</t>
  </si>
  <si>
    <t xml:space="preserve">                    </t>
  </si>
  <si>
    <t>จังหวัดชลบุรี เดือนมีนาคม 2561</t>
  </si>
  <si>
    <t>จังหวัดชลบุรี  เดือนเมษายน 2561</t>
  </si>
  <si>
    <t>ทำสัญญาแล้ว
รอทำ PO</t>
  </si>
  <si>
    <t>อยู่ระหว่างดำเนินงาน</t>
  </si>
  <si>
    <t>เริ่ม  15 มี.ค.61
สิ้นสุด 9 มี.ค.62</t>
  </si>
  <si>
    <t>เริ่ม 20 พ.ย.60
สิ้นสุด 17 พ.ค.61</t>
  </si>
  <si>
    <t>เริ่ม 20 พ.ย.60
สิ้นสุด 17 พ.ค.62</t>
  </si>
  <si>
    <t>เริ่ม
สิ้นสุด</t>
  </si>
  <si>
    <t xml:space="preserve">ทำสัญญาแล้ว
</t>
  </si>
  <si>
    <t>เริ่มต้น 24 ก.พ.61 สิ้นสุด 24 ก.พ.62</t>
  </si>
  <si>
    <t>เรีม 30 มี.ค.61 
สิ้นสุด 26 ก.ค.61</t>
  </si>
  <si>
    <t>โครงการเงินเหลือจ่าย</t>
  </si>
  <si>
    <t xml:space="preserve">โครงการก่อสร้างถนน คสล. บริเวณถนนสายคลองพลู - อ่างแก้ว ม.1 ต.คลองพลู อ.หนองใหญ่
</t>
  </si>
  <si>
    <t xml:space="preserve">โครงการจัดกิจกรรมเทศกาลแขวนโคมชมจันทร์ ณ ตลาดจีนชากแง้ว 
</t>
  </si>
  <si>
    <t>สนง.ท่องเที่ยวและกีฬาจังหวัดชลบุรี</t>
  </si>
  <si>
    <t xml:space="preserve">โครงการประชาสัมพันธ์การท่องเที่ยวจังหวัดชลบุรีผ่านสื่อภาพยนตร์ (หนังสั้น) 
</t>
  </si>
  <si>
    <t>โครงการเพิ่มประสิทธิภาพการผลิตมันสำปะหลัง</t>
  </si>
  <si>
    <t xml:space="preserve">โครงการเพิ่มประสิทธิภาพการผลิตไม้ผล
</t>
  </si>
  <si>
    <t xml:space="preserve">โครงการ ก่อสร้างถนน คสล. สายบ้านเนินมะขาม ม.2 ต.เกาะลอย อ.พานทอง
</t>
  </si>
  <si>
    <t xml:space="preserve">โครงการ ก่อสร้างถนน คสล. สายบ้านหนองเหียง ม.8 ต.หนองขยาด อ.พนัสนิคม
</t>
  </si>
  <si>
    <t xml:space="preserve">โครงการ ก่อสร้างถนน คสล. สายโรงยาเก่า ม.7 ต.บ้านเซิด อ.พนัสนิคม
</t>
  </si>
  <si>
    <t xml:space="preserve">โครงการพัฒนาโครงสร้างพื้นฐานเพื่อรองรับการขยายตัวของชุมชนเมือง
</t>
  </si>
  <si>
    <t xml:space="preserve">โครงการติดตั้งโคมไฟถนนระบบพลังงานแสงอาทิตย์อำเภอเกาะจันทร์
</t>
  </si>
  <si>
    <t>จังหวัดชลบุรี  เดือนกรกฎาคม 2561</t>
  </si>
  <si>
    <t>ก่อสร้างโรงเรือนเพาะเห็ด อำเภอเมือง จังหวัดชลบุรี</t>
  </si>
  <si>
    <t>เริ่ม 29 มี.ค.61 
สิ้นสุด 26 มิ.ย.61</t>
  </si>
  <si>
    <t>เริ่ม 29 มี.ค.61 
สิ้นสุด 28 มิ.ย.61</t>
  </si>
  <si>
    <t>เริ่ม 30 ม.ค.61 
สิ้นสุด 30 มี.ค 61</t>
  </si>
  <si>
    <t>เริ่ม 28 มี.ค.61
สิ้นสุด 28 พ.ค.61</t>
  </si>
  <si>
    <t>เริ่ม 5 มี.ค.61
สิ้นสุด 2 มิ.ย.61</t>
  </si>
  <si>
    <t>เริ่ม 27 ก.พ.61
สิ้นสุด 26 มิ.ย.61</t>
  </si>
  <si>
    <t>เริ่ม 17 พ.ย.60
สิ้นสุด 1 ม.ค.61</t>
  </si>
  <si>
    <t>รายการ งบลงทุน : จัดทำแหล่งนำสำหรับสัตวป่าขนาด 2,500 ลบ.ม. จำนวน 4 แห่ง</t>
  </si>
  <si>
    <t xml:space="preserve">รอลงนาม
</t>
  </si>
  <si>
    <t xml:space="preserve">รายการ งบลงทุน : จัดทำฝายแบบถาวร จำนวน 25 แห่ง </t>
  </si>
  <si>
    <t>รายการ งบลงทุน : จัดทำโป่ง จำนวน 80 แห่ง</t>
  </si>
  <si>
    <t>รอลงนาม
อุทร 7 วัน</t>
  </si>
  <si>
    <t>รายการ งบลงทุน :  ปลูกพืชอาหารสัตว์ จำนวน 200 ไร่</t>
  </si>
  <si>
    <t>เริ่ม 26 ม.ค.61
สิ้นสุด 28 ก.พ.62</t>
  </si>
  <si>
    <t>เริ่ม 22 พ.ย.60
สิ้นสุด 4 ก.ค.61</t>
  </si>
  <si>
    <t>เริ่ม 21 ธ.ค. 60
สิ้นสุด 19 มิ.ย.61</t>
  </si>
  <si>
    <t>เรีม 23 พ.ค.61 สิ้นสุด 18 ธ.ค.61</t>
  </si>
  <si>
    <t>เริ่ม 23 พ.ค.61 สิ้นสุด 29 พ.ย.61</t>
  </si>
  <si>
    <t>เริ่ม 15 มิ.ย.61
สิ้นสุด 30 ธ.ค.61</t>
  </si>
  <si>
    <t>เริ่ม 20 มิ.ย.61  สิ้นสุด 18 ต.ค.61</t>
  </si>
  <si>
    <t>เริ่ม 18 ก.ค.61
สิ้นสุด 16 ต.ค.61</t>
  </si>
  <si>
    <t>สิ้นสุด 7 ส.ค.61
สิ้นสุด 4 พ.ย.61</t>
  </si>
  <si>
    <t xml:space="preserve">โครงการก่อสร้างท่อระบายน้ำสายสำนักตะแบก ม.1 ต.โป่ง อ.บางละมุง
</t>
  </si>
  <si>
    <t>เริ่ม 31 พ.ค.61
สิ้นสุด 29 ส.ค.61</t>
  </si>
  <si>
    <t>เริ่ม 22 พ.ค.61 สิ้นสุด 1 ก.ค.61</t>
  </si>
  <si>
    <t>โครงการสัปดาห์เฉลิมพระเกียรติสมเด็จพระเจ้าอยู่หัวมหาวชิราลงกรณบดินทรเทพยวรางกูร</t>
  </si>
  <si>
    <t>จังหวัดชลบุรี เดือนกันยายน 2561</t>
  </si>
  <si>
    <t>พัสดุ แข 086-608-4510</t>
  </si>
  <si>
    <t>สิ้นสุด 24 พ.ย.61</t>
  </si>
  <si>
    <t>ส่งคืน</t>
  </si>
  <si>
    <t>ทรัพยากร</t>
  </si>
  <si>
    <t>จุฬารัตน์ 089-541-5025</t>
  </si>
  <si>
    <t>เริ่ม 25 ก.ค.61
สิ้นสุด 23 ก.ย.61</t>
  </si>
  <si>
    <t>เริ่ม 25 ก.ค.61 สิ้นสุด 23 ก.ย.61</t>
  </si>
  <si>
    <t>เริ่ม 25 ก.ค.61
สิ้นสุด 23 ต.ค.61</t>
  </si>
  <si>
    <t>31 กค</t>
  </si>
  <si>
    <t>เริ่ม 1 ส.ค.61 สิ้นสุด 9 ต.ค.61</t>
  </si>
  <si>
    <t>รอหนังสืออนุมัติพื้นที่จากรม</t>
  </si>
  <si>
    <t>เริ่ม 1 ก.พ.61
สิ่งสุด 30 ส.ค.61</t>
  </si>
  <si>
    <t>โครงการปรับปรุงสถานที่รองรับการจัดกิจกรรมเฉลิมพระเกียรติสมเด็จพระเจ้าอยู่หัวมหาวชิราลงกรณบดินทรเทพยวรางกูร เนื่องในโอกาสวันเฉลิมพระชนมพรรรษา 66 พรรษา 28 กรกฎาคม 2561</t>
  </si>
  <si>
    <t>โครงการก่อสร้างถนนคอนกรีตเสริมเหล็กพร้อมวางท่อระบายน้ำสายตะเคียนเตี้ย ม. 3 ต.ตะเคียนเตี้ย อ.บางละมุง</t>
  </si>
  <si>
    <t>เริ่ม 27 ก.ย.62 สิ้นสุด 24 ม.ค. 62</t>
  </si>
  <si>
    <t>โครงการก่อสร้างถนนคอนกรีตเสริมเหล็กและท่อระบายน้ำพร้อมบ่อพักน้ำ ซอยโปร่งกลาง 6 ม.2 ต.โป่ง อ.บางละมุง</t>
  </si>
  <si>
    <t>เริ่ม 27 ก.ย.62 สิ้นสุด 9 ม.ค. 62</t>
  </si>
  <si>
    <t>โครงการก่อสร้างระบบประปาผิวดินขนาดใหญ่ ม.1 ต.หนองหงษ์ อ.พานทอง</t>
  </si>
  <si>
    <t>เริ่ม 27 ก.ย.62 สิ้นสุด 25 มี.ค. 62</t>
  </si>
  <si>
    <t>โครงการขับเคลื่อนและขยายผลโครงการอันเนื่องมาจากพระราชดำริฯ จังหวัดชลบุรี</t>
  </si>
  <si>
    <t>โครงการจัดตั้งศูนย์ประสานงานเขตพัฒนาพิเศษภาคตะวันออกจังหวัดชลบุรี</t>
  </si>
  <si>
    <t>ปรับปรุงศูนย์ประสานงานเขตพัฒนาพิเศษภาคตะวันออก</t>
  </si>
  <si>
    <t>เครื่องปรับอากาศ ขนาด 24,000 BTU</t>
  </si>
  <si>
    <t>คอมพิวเตอร์โน๊ตบุ๊ค</t>
  </si>
  <si>
    <t>โครงการเพิ่มประสิทธิภาพศูนย์ประสานงานเขตพัฒนาภาคตะวันออกจงหวัดชลบุรี</t>
  </si>
  <si>
    <t>งบดำเนินงาน (จ้างเหมาจัดทำป้าย)</t>
  </si>
  <si>
    <t>เครื่องปรับอากาศ ขนาด 24,000 BTU 3 เครื่อง</t>
  </si>
  <si>
    <t>เครื่องคอมพิวเตอร์</t>
  </si>
  <si>
    <t>เครื่องพิมพ์ขนิดเลเซอร์ ขาวดำ 2 เครื่อง</t>
  </si>
  <si>
    <t>โทรท้ศน์แอลอีดี 1 เครื่อง</t>
  </si>
  <si>
    <t>เครื่องอัดเสียง</t>
  </si>
  <si>
    <t>เครื่องโทรสาร</t>
  </si>
  <si>
    <t>ชุดโซฟา</t>
  </si>
  <si>
    <t>จังหวัดชลบุรี เดือนสิงหาคม 2561</t>
  </si>
  <si>
    <t>ทำสัญญา</t>
  </si>
  <si>
    <t>ราคากลาง</t>
  </si>
  <si>
    <t>จังหวัดชลบุรี  เดือนพฤษภาคม 2561</t>
  </si>
  <si>
    <t>งบลงทุนดำเนินการเอง</t>
  </si>
  <si>
    <t>จำทำราคากลาง tor</t>
  </si>
  <si>
    <t>จังหวัดชลบุรี ณ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</si>
</sst>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-* #,##0.00000_-;\-* #,##0.00000_-;_-* &quot;-&quot;??_-;_-@_-"/>
    <numFmt numFmtId="190" formatCode="#,##0.0"/>
  </numFmts>
  <fonts count="14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b/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vertical="top"/>
    </xf>
    <xf numFmtId="3" fontId="6" fillId="0" borderId="2" xfId="0" applyNumberFormat="1" applyFont="1" applyFill="1" applyBorder="1" applyAlignment="1">
      <alignment horizontal="left" wrapText="1"/>
    </xf>
    <xf numFmtId="0" fontId="4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vertical="top"/>
    </xf>
    <xf numFmtId="187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187" fontId="6" fillId="0" borderId="2" xfId="0" applyNumberFormat="1" applyFont="1" applyFill="1" applyBorder="1" applyAlignment="1">
      <alignment vertical="top"/>
    </xf>
    <xf numFmtId="43" fontId="6" fillId="0" borderId="2" xfId="1" applyFont="1" applyFill="1" applyBorder="1" applyAlignment="1">
      <alignment vertical="top"/>
    </xf>
    <xf numFmtId="43" fontId="6" fillId="0" borderId="2" xfId="1" applyNumberFormat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/>
    </xf>
    <xf numFmtId="3" fontId="8" fillId="0" borderId="2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 applyAlignment="1">
      <alignment vertical="top"/>
    </xf>
    <xf numFmtId="3" fontId="8" fillId="0" borderId="2" xfId="0" applyNumberFormat="1" applyFont="1" applyFill="1" applyBorder="1" applyAlignment="1">
      <alignment vertical="top"/>
    </xf>
    <xf numFmtId="0" fontId="8" fillId="0" borderId="2" xfId="0" applyFont="1" applyFill="1" applyBorder="1" applyAlignment="1">
      <alignment vertical="top" wrapText="1"/>
    </xf>
    <xf numFmtId="0" fontId="4" fillId="0" borderId="2" xfId="0" applyFont="1" applyFill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3" fontId="8" fillId="0" borderId="0" xfId="0" applyNumberFormat="1" applyFont="1" applyFill="1" applyAlignment="1">
      <alignment vertical="top"/>
    </xf>
    <xf numFmtId="4" fontId="8" fillId="0" borderId="0" xfId="0" applyNumberFormat="1" applyFont="1" applyFill="1"/>
    <xf numFmtId="0" fontId="8" fillId="0" borderId="0" xfId="0" applyFont="1" applyFill="1" applyAlignment="1">
      <alignment vertical="top" wrapText="1"/>
    </xf>
    <xf numFmtId="0" fontId="4" fillId="0" borderId="0" xfId="0" applyFont="1" applyFill="1"/>
    <xf numFmtId="187" fontId="3" fillId="0" borderId="2" xfId="1" applyNumberFormat="1" applyFont="1" applyFill="1" applyBorder="1" applyAlignment="1">
      <alignment horizontal="center" vertical="top" wrapText="1"/>
    </xf>
    <xf numFmtId="187" fontId="6" fillId="0" borderId="2" xfId="1" applyNumberFormat="1" applyFont="1" applyFill="1" applyBorder="1" applyAlignment="1">
      <alignment vertical="top" wrapText="1"/>
    </xf>
    <xf numFmtId="43" fontId="6" fillId="0" borderId="2" xfId="0" applyNumberFormat="1" applyFont="1" applyFill="1" applyBorder="1" applyAlignment="1">
      <alignment vertical="top"/>
    </xf>
    <xf numFmtId="187" fontId="8" fillId="0" borderId="2" xfId="1" applyNumberFormat="1" applyFont="1" applyFill="1" applyBorder="1" applyAlignment="1">
      <alignment vertical="top"/>
    </xf>
    <xf numFmtId="187" fontId="8" fillId="0" borderId="0" xfId="1" applyNumberFormat="1" applyFont="1" applyFill="1" applyAlignment="1">
      <alignment vertical="top"/>
    </xf>
    <xf numFmtId="0" fontId="6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top"/>
    </xf>
    <xf numFmtId="187" fontId="6" fillId="2" borderId="2" xfId="1" applyNumberFormat="1" applyFont="1" applyFill="1" applyBorder="1" applyAlignment="1">
      <alignment vertical="top"/>
    </xf>
    <xf numFmtId="4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43" fontId="8" fillId="0" borderId="0" xfId="0" applyNumberFormat="1" applyFont="1" applyFill="1"/>
    <xf numFmtId="188" fontId="6" fillId="0" borderId="2" xfId="1" applyNumberFormat="1" applyFont="1" applyFill="1" applyBorder="1" applyAlignment="1">
      <alignment vertical="top"/>
    </xf>
    <xf numFmtId="4" fontId="6" fillId="0" borderId="2" xfId="0" applyNumberFormat="1" applyFont="1" applyFill="1" applyBorder="1" applyAlignment="1">
      <alignment vertical="top"/>
    </xf>
    <xf numFmtId="4" fontId="6" fillId="0" borderId="2" xfId="1" applyNumberFormat="1" applyFont="1" applyFill="1" applyBorder="1" applyAlignment="1">
      <alignment vertical="top"/>
    </xf>
    <xf numFmtId="0" fontId="11" fillId="0" borderId="2" xfId="0" applyFont="1" applyFill="1" applyBorder="1" applyAlignment="1">
      <alignment horizontal="left" vertical="top" wrapText="1"/>
    </xf>
    <xf numFmtId="189" fontId="8" fillId="0" borderId="2" xfId="1" applyNumberFormat="1" applyFont="1" applyFill="1" applyBorder="1" applyAlignment="1">
      <alignment vertical="top"/>
    </xf>
    <xf numFmtId="188" fontId="8" fillId="0" borderId="2" xfId="1" applyNumberFormat="1" applyFont="1" applyFill="1" applyBorder="1" applyAlignment="1">
      <alignment vertical="top"/>
    </xf>
    <xf numFmtId="190" fontId="8" fillId="0" borderId="2" xfId="0" applyNumberFormat="1" applyFont="1" applyFill="1" applyBorder="1" applyAlignment="1">
      <alignment vertical="top"/>
    </xf>
    <xf numFmtId="4" fontId="8" fillId="0" borderId="0" xfId="0" applyNumberFormat="1" applyFont="1" applyFill="1" applyAlignment="1">
      <alignment vertical="top"/>
    </xf>
    <xf numFmtId="188" fontId="6" fillId="0" borderId="0" xfId="1" applyNumberFormat="1" applyFont="1" applyFill="1" applyBorder="1" applyAlignment="1">
      <alignment vertical="top"/>
    </xf>
    <xf numFmtId="3" fontId="6" fillId="0" borderId="2" xfId="1" applyNumberFormat="1" applyFont="1" applyFill="1" applyBorder="1" applyAlignment="1">
      <alignment vertical="top"/>
    </xf>
    <xf numFmtId="15" fontId="6" fillId="0" borderId="2" xfId="1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187" fontId="7" fillId="0" borderId="0" xfId="0" applyNumberFormat="1" applyFont="1" applyFill="1" applyBorder="1" applyAlignment="1">
      <alignment vertical="top" wrapText="1"/>
    </xf>
    <xf numFmtId="187" fontId="7" fillId="2" borderId="0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187" fontId="4" fillId="0" borderId="0" xfId="0" applyNumberFormat="1" applyFont="1"/>
    <xf numFmtId="0" fontId="4" fillId="3" borderId="0" xfId="0" applyFont="1" applyFill="1"/>
    <xf numFmtId="0" fontId="4" fillId="4" borderId="0" xfId="0" applyFont="1" applyFill="1"/>
    <xf numFmtId="0" fontId="4" fillId="2" borderId="0" xfId="0" applyFont="1" applyFill="1"/>
    <xf numFmtId="3" fontId="7" fillId="0" borderId="0" xfId="0" applyNumberFormat="1" applyFont="1" applyFill="1" applyBorder="1" applyAlignment="1">
      <alignment vertical="top" wrapText="1"/>
    </xf>
    <xf numFmtId="43" fontId="7" fillId="0" borderId="0" xfId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187" fontId="4" fillId="2" borderId="0" xfId="0" applyNumberFormat="1" applyFont="1" applyFill="1"/>
    <xf numFmtId="43" fontId="4" fillId="3" borderId="0" xfId="0" applyNumberFormat="1" applyFont="1" applyFill="1"/>
    <xf numFmtId="188" fontId="4" fillId="2" borderId="0" xfId="1" applyNumberFormat="1" applyFont="1" applyFill="1"/>
    <xf numFmtId="0" fontId="12" fillId="2" borderId="0" xfId="0" applyFont="1" applyFill="1" applyBorder="1" applyAlignment="1">
      <alignment vertical="top" wrapText="1"/>
    </xf>
    <xf numFmtId="43" fontId="4" fillId="0" borderId="0" xfId="0" applyNumberFormat="1" applyFont="1"/>
    <xf numFmtId="0" fontId="6" fillId="5" borderId="2" xfId="0" applyFont="1" applyFill="1" applyBorder="1" applyAlignment="1">
      <alignment vertical="top"/>
    </xf>
    <xf numFmtId="0" fontId="11" fillId="5" borderId="2" xfId="0" applyFont="1" applyFill="1" applyBorder="1" applyAlignment="1">
      <alignment horizontal="left" vertical="top" wrapText="1"/>
    </xf>
    <xf numFmtId="3" fontId="7" fillId="5" borderId="2" xfId="0" applyNumberFormat="1" applyFont="1" applyFill="1" applyBorder="1" applyAlignment="1">
      <alignment vertical="top" wrapText="1"/>
    </xf>
    <xf numFmtId="43" fontId="6" fillId="5" borderId="2" xfId="1" applyNumberFormat="1" applyFont="1" applyFill="1" applyBorder="1" applyAlignment="1">
      <alignment vertical="top"/>
    </xf>
    <xf numFmtId="188" fontId="6" fillId="5" borderId="2" xfId="1" applyNumberFormat="1" applyFont="1" applyFill="1" applyBorder="1" applyAlignment="1">
      <alignment vertical="top"/>
    </xf>
    <xf numFmtId="187" fontId="8" fillId="5" borderId="0" xfId="1" applyNumberFormat="1" applyFont="1" applyFill="1" applyAlignment="1">
      <alignment vertical="top"/>
    </xf>
    <xf numFmtId="4" fontId="6" fillId="5" borderId="2" xfId="0" applyNumberFormat="1" applyFont="1" applyFill="1" applyBorder="1" applyAlignment="1">
      <alignment vertical="top" wrapText="1"/>
    </xf>
    <xf numFmtId="3" fontId="6" fillId="5" borderId="2" xfId="0" applyNumberFormat="1" applyFont="1" applyFill="1" applyBorder="1" applyAlignment="1">
      <alignment vertical="top" wrapText="1"/>
    </xf>
    <xf numFmtId="4" fontId="6" fillId="5" borderId="2" xfId="0" applyNumberFormat="1" applyFont="1" applyFill="1" applyBorder="1" applyAlignment="1">
      <alignment vertical="top"/>
    </xf>
    <xf numFmtId="0" fontId="6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4" fontId="13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11" fillId="2" borderId="2" xfId="0" applyFont="1" applyFill="1" applyBorder="1" applyAlignment="1">
      <alignment horizontal="left" vertical="top" wrapText="1"/>
    </xf>
    <xf numFmtId="43" fontId="6" fillId="2" borderId="2" xfId="1" applyNumberFormat="1" applyFont="1" applyFill="1" applyBorder="1" applyAlignment="1">
      <alignment vertical="top"/>
    </xf>
    <xf numFmtId="188" fontId="6" fillId="2" borderId="2" xfId="1" applyNumberFormat="1" applyFont="1" applyFill="1" applyBorder="1" applyAlignment="1">
      <alignment vertical="top"/>
    </xf>
    <xf numFmtId="187" fontId="8" fillId="2" borderId="0" xfId="1" applyNumberFormat="1" applyFont="1" applyFill="1" applyAlignment="1">
      <alignment vertical="top"/>
    </xf>
    <xf numFmtId="4" fontId="6" fillId="2" borderId="2" xfId="0" applyNumberFormat="1" applyFont="1" applyFill="1" applyBorder="1" applyAlignment="1">
      <alignment vertical="top"/>
    </xf>
    <xf numFmtId="187" fontId="8" fillId="0" borderId="0" xfId="1" applyNumberFormat="1" applyFont="1" applyAlignment="1">
      <alignment vertical="top"/>
    </xf>
    <xf numFmtId="4" fontId="8" fillId="0" borderId="2" xfId="0" applyNumberFormat="1" applyFont="1" applyFill="1" applyBorder="1"/>
    <xf numFmtId="43" fontId="6" fillId="2" borderId="2" xfId="1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4" fontId="6" fillId="2" borderId="2" xfId="1" applyNumberFormat="1" applyFont="1" applyFill="1" applyBorder="1" applyAlignment="1">
      <alignment vertical="top"/>
    </xf>
    <xf numFmtId="3" fontId="8" fillId="0" borderId="0" xfId="0" applyNumberFormat="1" applyFont="1" applyFill="1"/>
    <xf numFmtId="4" fontId="4" fillId="0" borderId="0" xfId="0" applyNumberFormat="1" applyFont="1"/>
    <xf numFmtId="43" fontId="8" fillId="0" borderId="0" xfId="1" applyNumberFormat="1" applyFont="1" applyFill="1" applyAlignment="1">
      <alignment vertical="top"/>
    </xf>
    <xf numFmtId="3" fontId="4" fillId="0" borderId="0" xfId="0" applyNumberFormat="1" applyFont="1"/>
    <xf numFmtId="3" fontId="3" fillId="0" borderId="2" xfId="4" applyNumberFormat="1" applyFont="1" applyBorder="1" applyAlignment="1">
      <alignment horizontal="center"/>
    </xf>
    <xf numFmtId="43" fontId="8" fillId="0" borderId="0" xfId="1" applyNumberFormat="1" applyFont="1" applyFill="1" applyAlignment="1">
      <alignment horizontal="left" vertical="top"/>
    </xf>
    <xf numFmtId="0" fontId="8" fillId="0" borderId="2" xfId="4" applyFont="1" applyFill="1" applyBorder="1" applyAlignment="1">
      <alignment vertical="top" wrapText="1"/>
    </xf>
    <xf numFmtId="0" fontId="8" fillId="0" borderId="2" xfId="4" applyFont="1" applyFill="1" applyBorder="1" applyAlignment="1">
      <alignment wrapText="1"/>
    </xf>
    <xf numFmtId="0" fontId="8" fillId="0" borderId="3" xfId="4" applyFont="1" applyFill="1" applyBorder="1" applyAlignment="1">
      <alignment vertical="top" wrapText="1"/>
    </xf>
    <xf numFmtId="0" fontId="8" fillId="0" borderId="3" xfId="4" applyFont="1" applyFill="1" applyBorder="1" applyAlignment="1">
      <alignment wrapText="1"/>
    </xf>
    <xf numFmtId="3" fontId="8" fillId="0" borderId="2" xfId="4" applyNumberFormat="1" applyFont="1" applyBorder="1"/>
    <xf numFmtId="0" fontId="8" fillId="0" borderId="2" xfId="4" applyFont="1" applyBorder="1"/>
    <xf numFmtId="187" fontId="8" fillId="0" borderId="0" xfId="0" applyNumberFormat="1" applyFont="1" applyFill="1"/>
    <xf numFmtId="187" fontId="8" fillId="0" borderId="0" xfId="1" applyNumberFormat="1" applyFont="1" applyFill="1"/>
    <xf numFmtId="187" fontId="8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48;&#3614;&#3636;&#3656;&#3617;&#3648;&#3605;&#3636;&#3617;/22.02.2561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2/&#3591;&#3610;&#3592;&#3633;&#3591;&#3627;&#3623;&#3633;&#3604;%202561%20&#3648;&#3614;&#3636;&#3656;&#3617;&#3648;&#3605;&#3636;&#3617;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3/2561%20&#3648;&#3614;&#3636;&#3656;&#3617;&#3648;&#3605;&#3636;&#3617;/30.04.2561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3/2561%20&#3648;&#3614;&#3636;&#3656;&#3617;&#3648;&#3605;&#3636;&#3617;/22.10.2561.1%20-%20Cop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3/2561%20&#3648;&#3614;&#3636;&#3656;&#3617;&#3648;&#3605;&#3636;&#3617;/22.10.2561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3/&#3612;&#3621;&#3585;&#3634;&#3619;&#3648;&#3610;&#3636;&#3585;&#3592;&#3656;&#3634;&#3618;%20&#3648;&#3604;&#3639;&#3629;&#3609;&#3617;&#3636;&#3606;&#3640;&#3609;&#3634;&#3618;&#3609;%20256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48;&#3614;&#3636;&#3656;&#3617;&#3648;&#3605;&#3636;&#3617;/05.03.2561.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561%20&#3611;&#3585;&#3605;&#3636;/2561%20&#3619;&#3634;&#3618;&#3648;&#3604;&#3639;&#3629;&#3609;/&#3612;&#3621;&#3585;&#3634;&#3619;&#3648;&#3610;&#3636;&#3585;&#3592;&#3656;&#3634;&#3618;%202561%20&#3652;&#3605;&#3619;&#3617;&#3634;&#3626;&#3607;&#3637;&#3656;%204/2561%20&#3648;&#3614;&#3636;&#3656;&#3617;&#3648;&#3605;&#3636;&#3617;/30.04.256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29">
          <cell r="G29">
            <v>16219160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>
        <row r="14">
          <cell r="P14">
            <v>3589160</v>
          </cell>
        </row>
      </sheetData>
      <sheetData sheetId="1"/>
      <sheetData sheetId="2"/>
      <sheetData sheetId="3">
        <row r="29">
          <cell r="G29">
            <v>3589160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29">
          <cell r="G29">
            <v>65565710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4)"/>
      <sheetName val="จังหวัดชลบุรี (5)"/>
      <sheetName val="จังหวัดชลบุรี (2)"/>
      <sheetName val="จังหวัดชลบุรี (3)"/>
      <sheetName val="จังหวัดชลบุรี (6)"/>
      <sheetName val="จังหวัดชลบุรี (7)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>
        <row r="38">
          <cell r="D38">
            <v>239624900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4)"/>
      <sheetName val="จังหวัดชลบุรี (5)"/>
      <sheetName val="จังหวัดชลบุรี (2)"/>
      <sheetName val="จังหวัดชลบุรี (3)"/>
      <sheetName val="จังหวัดชลบุรี (6)"/>
      <sheetName val="จังหวัดชลบุรี (7)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>
        <row r="38">
          <cell r="G38">
            <v>148752041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4)"/>
      <sheetName val="จังหวัดชลบุรี (3)"/>
      <sheetName val="จังหวัดชลบุรี (5)"/>
      <sheetName val="Sheet6"/>
      <sheetName val="หนองใหญ่"/>
      <sheetName val="บ่อทอง"/>
      <sheetName val="Sheet4"/>
      <sheetName val="อำเภอบ่อทอง"/>
      <sheetName val="จังหวัดชลบุรี (6)"/>
      <sheetName val="ev"/>
      <sheetName val="Sheet1"/>
      <sheetName val="Sheet2"/>
      <sheetName val="Sheet3"/>
      <sheetName val="Sheet5"/>
      <sheetName val="Sheet7"/>
      <sheetName val="Sheet8"/>
    </sheetNames>
    <sheetDataSet>
      <sheetData sheetId="0"/>
      <sheetData sheetId="1"/>
      <sheetData sheetId="2">
        <row r="29">
          <cell r="D29">
            <v>351295000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>
            <v>27550000</v>
          </cell>
        </row>
        <row r="11">
          <cell r="H11">
            <v>29322632.64762</v>
          </cell>
        </row>
        <row r="28">
          <cell r="H28">
            <v>16479613.6</v>
          </cell>
        </row>
        <row r="30">
          <cell r="H30">
            <v>184270</v>
          </cell>
        </row>
        <row r="34">
          <cell r="H34">
            <v>320550</v>
          </cell>
        </row>
        <row r="36">
          <cell r="H36">
            <v>605900</v>
          </cell>
        </row>
        <row r="38">
          <cell r="H38">
            <v>6056620</v>
          </cell>
        </row>
        <row r="41">
          <cell r="H41">
            <v>22474000</v>
          </cell>
        </row>
        <row r="43">
          <cell r="H43">
            <v>2241199.58</v>
          </cell>
        </row>
        <row r="65">
          <cell r="H65">
            <v>4006500</v>
          </cell>
        </row>
        <row r="70">
          <cell r="H70">
            <v>12739500</v>
          </cell>
        </row>
        <row r="83">
          <cell r="H83">
            <v>40957305.019999996</v>
          </cell>
        </row>
        <row r="86">
          <cell r="H86">
            <v>15362000</v>
          </cell>
        </row>
        <row r="92">
          <cell r="H92">
            <v>14479522.800000001</v>
          </cell>
        </row>
        <row r="95">
          <cell r="H95">
            <v>7202538.7300000004</v>
          </cell>
        </row>
        <row r="101">
          <cell r="H101">
            <v>15621056</v>
          </cell>
        </row>
        <row r="108">
          <cell r="H108">
            <v>46183965.880000003</v>
          </cell>
        </row>
        <row r="112">
          <cell r="H112">
            <v>14675000</v>
          </cell>
        </row>
        <row r="114">
          <cell r="H114">
            <v>10498000</v>
          </cell>
        </row>
        <row r="117">
          <cell r="H117">
            <v>24889392</v>
          </cell>
        </row>
        <row r="121">
          <cell r="H121">
            <v>12217998.039999999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31">
          <cell r="J31">
            <v>38323100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29">
          <cell r="G29">
            <v>65565710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8"/>
  <sheetViews>
    <sheetView topLeftCell="B1" zoomScale="85" zoomScaleNormal="85" zoomScaleSheetLayoutView="85" workbookViewId="0">
      <selection activeCell="H6" sqref="H6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5" style="34" customWidth="1"/>
    <col min="6" max="6" width="15" style="33" customWidth="1"/>
    <col min="7" max="7" width="14.42578125" style="33" customWidth="1"/>
    <col min="8" max="8" width="9.28515625" style="34" customWidth="1"/>
    <col min="9" max="9" width="16.7109375" style="36" customWidth="1"/>
    <col min="10" max="10" width="13.140625" style="33" customWidth="1"/>
    <col min="11" max="11" width="15.140625" style="37" customWidth="1"/>
    <col min="12" max="12" width="15.28515625" style="38" customWidth="1"/>
    <col min="13" max="16384" width="9.140625" style="17"/>
  </cols>
  <sheetData>
    <row r="1" spans="2:12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2" s="1" customFormat="1" ht="20.25" customHeight="1" x14ac:dyDescent="0.2">
      <c r="B2" s="132" t="s">
        <v>98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56.25" x14ac:dyDescent="0.2">
      <c r="B4" s="6">
        <v>1</v>
      </c>
      <c r="C4" s="7" t="s">
        <v>12</v>
      </c>
      <c r="D4" s="8">
        <v>29000000</v>
      </c>
      <c r="E4" s="9"/>
      <c r="F4" s="9"/>
      <c r="G4" s="9"/>
      <c r="H4" s="10" t="s">
        <v>13</v>
      </c>
      <c r="I4" s="9">
        <f>D4-G4</f>
        <v>29000000</v>
      </c>
      <c r="J4" s="9"/>
      <c r="K4" s="11" t="s">
        <v>14</v>
      </c>
      <c r="L4" s="12" t="s">
        <v>15</v>
      </c>
    </row>
    <row r="5" spans="2:12" ht="37.5" x14ac:dyDescent="0.3">
      <c r="B5" s="13">
        <v>2</v>
      </c>
      <c r="C5" s="7" t="s">
        <v>16</v>
      </c>
      <c r="D5" s="8">
        <v>300000</v>
      </c>
      <c r="E5" s="14"/>
      <c r="F5" s="15"/>
      <c r="G5" s="15"/>
      <c r="H5" s="10">
        <f t="shared" ref="H5:H65" si="0">G5*100/D5</f>
        <v>0</v>
      </c>
      <c r="I5" s="9">
        <f t="shared" ref="I5:I64" si="1">D5-G5</f>
        <v>300000</v>
      </c>
      <c r="J5" s="15"/>
      <c r="K5" s="16" t="s">
        <v>17</v>
      </c>
      <c r="L5" s="12"/>
    </row>
    <row r="6" spans="2:12" ht="37.5" x14ac:dyDescent="0.3">
      <c r="B6" s="13">
        <v>3</v>
      </c>
      <c r="C6" s="7" t="s">
        <v>18</v>
      </c>
      <c r="D6" s="8">
        <v>100000</v>
      </c>
      <c r="E6" s="18"/>
      <c r="F6" s="19"/>
      <c r="G6" s="20"/>
      <c r="H6" s="10">
        <f t="shared" si="0"/>
        <v>0</v>
      </c>
      <c r="I6" s="9">
        <f t="shared" si="1"/>
        <v>100000</v>
      </c>
      <c r="J6" s="19"/>
      <c r="K6" s="11" t="s">
        <v>17</v>
      </c>
      <c r="L6" s="12"/>
    </row>
    <row r="7" spans="2:12" ht="37.5" x14ac:dyDescent="0.3">
      <c r="B7" s="6">
        <v>4</v>
      </c>
      <c r="C7" s="7" t="s">
        <v>19</v>
      </c>
      <c r="D7" s="8"/>
      <c r="E7" s="18"/>
      <c r="F7" s="19"/>
      <c r="G7" s="20"/>
      <c r="H7" s="10"/>
      <c r="I7" s="9"/>
      <c r="J7" s="15"/>
      <c r="K7" s="11"/>
      <c r="L7" s="12" t="s">
        <v>15</v>
      </c>
    </row>
    <row r="8" spans="2:12" ht="37.5" x14ac:dyDescent="0.3">
      <c r="B8" s="13"/>
      <c r="C8" s="7" t="s">
        <v>20</v>
      </c>
      <c r="D8" s="8">
        <v>1614200</v>
      </c>
      <c r="E8" s="14"/>
      <c r="F8" s="19"/>
      <c r="G8" s="20"/>
      <c r="H8" s="10">
        <f t="shared" si="0"/>
        <v>0</v>
      </c>
      <c r="I8" s="9">
        <f t="shared" si="1"/>
        <v>1614200</v>
      </c>
      <c r="J8" s="15"/>
      <c r="K8" s="11" t="s">
        <v>17</v>
      </c>
      <c r="L8" s="12"/>
    </row>
    <row r="9" spans="2:12" ht="37.5" x14ac:dyDescent="0.3">
      <c r="B9" s="13"/>
      <c r="C9" s="7" t="s">
        <v>21</v>
      </c>
      <c r="D9" s="8">
        <v>38000</v>
      </c>
      <c r="E9" s="18"/>
      <c r="F9" s="19"/>
      <c r="G9" s="20"/>
      <c r="H9" s="10">
        <f t="shared" si="0"/>
        <v>0</v>
      </c>
      <c r="I9" s="9">
        <f t="shared" si="1"/>
        <v>38000</v>
      </c>
      <c r="J9" s="15"/>
      <c r="K9" s="11" t="s">
        <v>17</v>
      </c>
      <c r="L9" s="12"/>
    </row>
    <row r="10" spans="2:12" ht="37.5" x14ac:dyDescent="0.3">
      <c r="B10" s="13"/>
      <c r="C10" s="7" t="s">
        <v>22</v>
      </c>
      <c r="D10" s="8">
        <v>37500</v>
      </c>
      <c r="E10" s="18"/>
      <c r="F10" s="19"/>
      <c r="G10" s="20"/>
      <c r="H10" s="10">
        <f t="shared" si="0"/>
        <v>0</v>
      </c>
      <c r="I10" s="9">
        <f t="shared" si="1"/>
        <v>37500</v>
      </c>
      <c r="J10" s="15"/>
      <c r="K10" s="11" t="s">
        <v>17</v>
      </c>
      <c r="L10" s="12"/>
    </row>
    <row r="11" spans="2:12" ht="37.5" x14ac:dyDescent="0.3">
      <c r="B11" s="13"/>
      <c r="C11" s="7" t="s">
        <v>23</v>
      </c>
      <c r="D11" s="8">
        <v>52000</v>
      </c>
      <c r="E11" s="18"/>
      <c r="F11" s="19"/>
      <c r="G11" s="20"/>
      <c r="H11" s="10">
        <f t="shared" si="0"/>
        <v>0</v>
      </c>
      <c r="I11" s="9">
        <f t="shared" si="1"/>
        <v>52000</v>
      </c>
      <c r="J11" s="15"/>
      <c r="K11" s="11" t="s">
        <v>17</v>
      </c>
      <c r="L11" s="12"/>
    </row>
    <row r="12" spans="2:12" ht="37.5" x14ac:dyDescent="0.3">
      <c r="B12" s="13"/>
      <c r="C12" s="7" t="s">
        <v>24</v>
      </c>
      <c r="D12" s="8">
        <v>4200</v>
      </c>
      <c r="E12" s="18"/>
      <c r="F12" s="19"/>
      <c r="G12" s="20"/>
      <c r="H12" s="10">
        <f t="shared" si="0"/>
        <v>0</v>
      </c>
      <c r="I12" s="9">
        <f t="shared" si="1"/>
        <v>4200</v>
      </c>
      <c r="J12" s="15"/>
      <c r="K12" s="11" t="s">
        <v>17</v>
      </c>
      <c r="L12" s="12"/>
    </row>
    <row r="13" spans="2:12" ht="37.5" x14ac:dyDescent="0.3">
      <c r="B13" s="13"/>
      <c r="C13" s="7" t="s">
        <v>25</v>
      </c>
      <c r="D13" s="8">
        <v>45700</v>
      </c>
      <c r="E13" s="18"/>
      <c r="F13" s="19"/>
      <c r="G13" s="20"/>
      <c r="H13" s="10">
        <f t="shared" si="0"/>
        <v>0</v>
      </c>
      <c r="I13" s="9">
        <f t="shared" si="1"/>
        <v>45700</v>
      </c>
      <c r="J13" s="15"/>
      <c r="K13" s="11" t="s">
        <v>17</v>
      </c>
      <c r="L13" s="12"/>
    </row>
    <row r="14" spans="2:12" ht="24" customHeight="1" x14ac:dyDescent="0.3">
      <c r="B14" s="13"/>
      <c r="C14" s="7" t="s">
        <v>26</v>
      </c>
      <c r="D14" s="8">
        <v>813000</v>
      </c>
      <c r="E14" s="18"/>
      <c r="F14" s="19"/>
      <c r="G14" s="20"/>
      <c r="H14" s="10">
        <f t="shared" si="0"/>
        <v>0</v>
      </c>
      <c r="I14" s="9">
        <f t="shared" si="1"/>
        <v>813000</v>
      </c>
      <c r="J14" s="15"/>
      <c r="K14" s="11" t="s">
        <v>17</v>
      </c>
      <c r="L14" s="12"/>
    </row>
    <row r="15" spans="2:12" ht="37.5" x14ac:dyDescent="0.3">
      <c r="B15" s="13"/>
      <c r="C15" s="7" t="s">
        <v>27</v>
      </c>
      <c r="D15" s="8">
        <v>240100</v>
      </c>
      <c r="E15" s="18"/>
      <c r="F15" s="19"/>
      <c r="G15" s="20"/>
      <c r="H15" s="10">
        <f t="shared" si="0"/>
        <v>0</v>
      </c>
      <c r="I15" s="9">
        <f t="shared" si="1"/>
        <v>240100</v>
      </c>
      <c r="J15" s="15"/>
      <c r="K15" s="11" t="s">
        <v>17</v>
      </c>
      <c r="L15" s="12"/>
    </row>
    <row r="16" spans="2:12" ht="56.25" x14ac:dyDescent="0.3">
      <c r="B16" s="13">
        <v>5</v>
      </c>
      <c r="C16" s="7" t="s">
        <v>28</v>
      </c>
      <c r="D16" s="8">
        <v>200000</v>
      </c>
      <c r="E16" s="18"/>
      <c r="F16" s="19"/>
      <c r="G16" s="20"/>
      <c r="H16" s="10">
        <f t="shared" si="0"/>
        <v>0</v>
      </c>
      <c r="I16" s="9">
        <f t="shared" si="1"/>
        <v>200000</v>
      </c>
      <c r="J16" s="15" t="s">
        <v>13</v>
      </c>
      <c r="K16" s="11" t="s">
        <v>17</v>
      </c>
      <c r="L16" s="12"/>
    </row>
    <row r="17" spans="2:12" ht="37.5" x14ac:dyDescent="0.3">
      <c r="B17" s="13">
        <v>6</v>
      </c>
      <c r="C17" s="7" t="s">
        <v>29</v>
      </c>
      <c r="D17" s="8">
        <v>300000</v>
      </c>
      <c r="E17" s="18"/>
      <c r="F17" s="19"/>
      <c r="G17" s="19"/>
      <c r="H17" s="10">
        <f t="shared" si="0"/>
        <v>0</v>
      </c>
      <c r="I17" s="9">
        <f t="shared" si="1"/>
        <v>300000</v>
      </c>
      <c r="J17" s="19"/>
      <c r="K17" s="11" t="s">
        <v>17</v>
      </c>
      <c r="L17" s="12" t="s">
        <v>15</v>
      </c>
    </row>
    <row r="18" spans="2:12" ht="37.5" x14ac:dyDescent="0.3">
      <c r="B18" s="6">
        <v>7</v>
      </c>
      <c r="C18" s="7" t="s">
        <v>30</v>
      </c>
      <c r="D18" s="8">
        <v>1250000</v>
      </c>
      <c r="E18" s="18"/>
      <c r="F18" s="19"/>
      <c r="G18" s="20"/>
      <c r="H18" s="10">
        <f t="shared" si="0"/>
        <v>0</v>
      </c>
      <c r="I18" s="9">
        <f t="shared" si="1"/>
        <v>1250000</v>
      </c>
      <c r="J18" s="19"/>
      <c r="K18" s="11" t="s">
        <v>17</v>
      </c>
      <c r="L18" s="12"/>
    </row>
    <row r="19" spans="2:12" ht="56.25" x14ac:dyDescent="0.3">
      <c r="B19" s="13">
        <v>8</v>
      </c>
      <c r="C19" s="7" t="s">
        <v>31</v>
      </c>
      <c r="D19" s="8">
        <v>200000</v>
      </c>
      <c r="E19" s="18"/>
      <c r="F19" s="19"/>
      <c r="G19" s="20"/>
      <c r="H19" s="10">
        <f t="shared" si="0"/>
        <v>0</v>
      </c>
      <c r="I19" s="9">
        <f t="shared" si="1"/>
        <v>200000</v>
      </c>
      <c r="J19" s="19"/>
      <c r="K19" s="11" t="s">
        <v>32</v>
      </c>
      <c r="L19" s="12"/>
    </row>
    <row r="20" spans="2:12" ht="56.25" x14ac:dyDescent="0.3">
      <c r="B20" s="13">
        <v>9</v>
      </c>
      <c r="C20" s="7" t="s">
        <v>33</v>
      </c>
      <c r="D20" s="8"/>
      <c r="E20" s="18"/>
      <c r="F20" s="19"/>
      <c r="G20" s="19"/>
      <c r="H20" s="10"/>
      <c r="I20" s="9"/>
      <c r="J20" s="19"/>
      <c r="K20" s="11"/>
      <c r="L20" s="12" t="s">
        <v>15</v>
      </c>
    </row>
    <row r="21" spans="2:12" ht="55.5" customHeight="1" x14ac:dyDescent="0.3">
      <c r="B21" s="13"/>
      <c r="C21" s="7" t="s">
        <v>34</v>
      </c>
      <c r="D21" s="8">
        <v>3000000</v>
      </c>
      <c r="E21" s="18"/>
      <c r="F21" s="19"/>
      <c r="G21" s="19"/>
      <c r="H21" s="10"/>
      <c r="I21" s="9">
        <f t="shared" si="1"/>
        <v>3000000</v>
      </c>
      <c r="J21" s="19"/>
      <c r="K21" s="11" t="s">
        <v>35</v>
      </c>
      <c r="L21" s="12"/>
    </row>
    <row r="22" spans="2:12" ht="58.5" customHeight="1" x14ac:dyDescent="0.3">
      <c r="B22" s="13"/>
      <c r="C22" s="7" t="s">
        <v>36</v>
      </c>
      <c r="D22" s="8">
        <v>3000000</v>
      </c>
      <c r="E22" s="18"/>
      <c r="F22" s="19"/>
      <c r="G22" s="19"/>
      <c r="H22" s="10"/>
      <c r="I22" s="9">
        <f t="shared" si="1"/>
        <v>3000000</v>
      </c>
      <c r="J22" s="19"/>
      <c r="K22" s="11" t="s">
        <v>35</v>
      </c>
      <c r="L22" s="12"/>
    </row>
    <row r="23" spans="2:12" ht="62.25" customHeight="1" x14ac:dyDescent="0.3">
      <c r="B23" s="13"/>
      <c r="C23" s="7" t="s">
        <v>37</v>
      </c>
      <c r="D23" s="8">
        <v>3000000</v>
      </c>
      <c r="E23" s="18"/>
      <c r="F23" s="19"/>
      <c r="G23" s="19"/>
      <c r="H23" s="10"/>
      <c r="I23" s="9">
        <f t="shared" si="1"/>
        <v>3000000</v>
      </c>
      <c r="J23" s="19"/>
      <c r="K23" s="11" t="s">
        <v>35</v>
      </c>
      <c r="L23" s="12"/>
    </row>
    <row r="24" spans="2:12" ht="62.25" customHeight="1" x14ac:dyDescent="0.3">
      <c r="B24" s="13"/>
      <c r="C24" s="7" t="s">
        <v>38</v>
      </c>
      <c r="D24" s="8">
        <v>1000000</v>
      </c>
      <c r="E24" s="18"/>
      <c r="F24" s="19"/>
      <c r="G24" s="19"/>
      <c r="H24" s="10"/>
      <c r="I24" s="9">
        <f t="shared" si="1"/>
        <v>1000000</v>
      </c>
      <c r="J24" s="19"/>
      <c r="K24" s="11" t="s">
        <v>35</v>
      </c>
      <c r="L24" s="12"/>
    </row>
    <row r="25" spans="2:12" ht="62.25" customHeight="1" x14ac:dyDescent="0.3">
      <c r="B25" s="13"/>
      <c r="C25" s="7" t="s">
        <v>39</v>
      </c>
      <c r="D25" s="8">
        <v>3000000</v>
      </c>
      <c r="E25" s="18"/>
      <c r="F25" s="19"/>
      <c r="G25" s="19"/>
      <c r="H25" s="10"/>
      <c r="I25" s="9">
        <f t="shared" si="1"/>
        <v>3000000</v>
      </c>
      <c r="J25" s="19"/>
      <c r="K25" s="11" t="s">
        <v>35</v>
      </c>
      <c r="L25" s="12"/>
    </row>
    <row r="26" spans="2:12" ht="56.25" x14ac:dyDescent="0.3">
      <c r="B26" s="6">
        <v>10</v>
      </c>
      <c r="C26" s="7" t="s">
        <v>40</v>
      </c>
      <c r="D26" s="8">
        <v>4120000</v>
      </c>
      <c r="E26" s="18"/>
      <c r="F26" s="19"/>
      <c r="G26" s="19"/>
      <c r="H26" s="10">
        <f t="shared" si="0"/>
        <v>0</v>
      </c>
      <c r="I26" s="9">
        <f t="shared" si="1"/>
        <v>4120000</v>
      </c>
      <c r="J26" s="19"/>
      <c r="K26" s="11" t="s">
        <v>41</v>
      </c>
      <c r="L26" s="12" t="s">
        <v>15</v>
      </c>
    </row>
    <row r="27" spans="2:12" ht="37.5" x14ac:dyDescent="0.3">
      <c r="B27" s="13">
        <v>11</v>
      </c>
      <c r="C27" s="7" t="s">
        <v>42</v>
      </c>
      <c r="D27" s="8">
        <v>100200</v>
      </c>
      <c r="E27" s="18"/>
      <c r="F27" s="19"/>
      <c r="G27" s="20"/>
      <c r="H27" s="10">
        <f t="shared" si="0"/>
        <v>0</v>
      </c>
      <c r="I27" s="9">
        <f t="shared" si="1"/>
        <v>100200</v>
      </c>
      <c r="J27" s="19"/>
      <c r="K27" s="11" t="s">
        <v>43</v>
      </c>
      <c r="L27" s="12"/>
    </row>
    <row r="28" spans="2:12" ht="37.5" x14ac:dyDescent="0.3">
      <c r="B28" s="13">
        <v>12</v>
      </c>
      <c r="C28" s="7" t="s">
        <v>44</v>
      </c>
      <c r="D28" s="8">
        <v>242200</v>
      </c>
      <c r="E28" s="18"/>
      <c r="F28" s="19"/>
      <c r="G28" s="20"/>
      <c r="H28" s="10">
        <f t="shared" si="0"/>
        <v>0</v>
      </c>
      <c r="I28" s="9">
        <f t="shared" si="1"/>
        <v>242200</v>
      </c>
      <c r="J28" s="19"/>
      <c r="K28" s="11" t="s">
        <v>43</v>
      </c>
      <c r="L28" s="12"/>
    </row>
    <row r="29" spans="2:12" ht="37.5" x14ac:dyDescent="0.3">
      <c r="B29" s="6">
        <v>13</v>
      </c>
      <c r="C29" s="7" t="s">
        <v>45</v>
      </c>
      <c r="D29" s="8">
        <v>865000</v>
      </c>
      <c r="E29" s="18"/>
      <c r="F29" s="19"/>
      <c r="G29" s="19"/>
      <c r="H29" s="10">
        <f t="shared" si="0"/>
        <v>0</v>
      </c>
      <c r="I29" s="9">
        <f t="shared" si="1"/>
        <v>865000</v>
      </c>
      <c r="J29" s="19"/>
      <c r="K29" s="11" t="s">
        <v>46</v>
      </c>
      <c r="L29" s="12"/>
    </row>
    <row r="30" spans="2:12" ht="37.5" x14ac:dyDescent="0.3">
      <c r="B30" s="13">
        <v>14</v>
      </c>
      <c r="C30" s="7" t="s">
        <v>47</v>
      </c>
      <c r="D30" s="8">
        <v>6500000</v>
      </c>
      <c r="E30" s="18"/>
      <c r="F30" s="19"/>
      <c r="G30" s="19"/>
      <c r="H30" s="10">
        <f t="shared" si="0"/>
        <v>0</v>
      </c>
      <c r="I30" s="9">
        <f t="shared" si="1"/>
        <v>6500000</v>
      </c>
      <c r="J30" s="19"/>
      <c r="K30" s="11" t="s">
        <v>48</v>
      </c>
      <c r="L30" s="12" t="s">
        <v>15</v>
      </c>
    </row>
    <row r="31" spans="2:12" ht="56.25" x14ac:dyDescent="0.3">
      <c r="B31" s="13">
        <v>15</v>
      </c>
      <c r="C31" s="7" t="s">
        <v>49</v>
      </c>
      <c r="D31" s="8">
        <v>21560000</v>
      </c>
      <c r="E31" s="18"/>
      <c r="F31" s="19"/>
      <c r="G31" s="19"/>
      <c r="H31" s="10">
        <f t="shared" si="0"/>
        <v>0</v>
      </c>
      <c r="I31" s="9">
        <f t="shared" si="1"/>
        <v>21560000</v>
      </c>
      <c r="J31" s="19"/>
      <c r="K31" s="11" t="s">
        <v>50</v>
      </c>
      <c r="L31" s="12" t="s">
        <v>15</v>
      </c>
    </row>
    <row r="32" spans="2:12" ht="75" x14ac:dyDescent="0.3">
      <c r="B32" s="6">
        <v>16</v>
      </c>
      <c r="C32" s="7" t="s">
        <v>51</v>
      </c>
      <c r="D32" s="8">
        <v>6500000</v>
      </c>
      <c r="E32" s="18"/>
      <c r="F32" s="19"/>
      <c r="G32" s="19"/>
      <c r="H32" s="10">
        <f t="shared" si="0"/>
        <v>0</v>
      </c>
      <c r="I32" s="9">
        <f t="shared" si="1"/>
        <v>6500000</v>
      </c>
      <c r="J32" s="19"/>
      <c r="K32" s="11" t="s">
        <v>50</v>
      </c>
      <c r="L32" s="12" t="s">
        <v>15</v>
      </c>
    </row>
    <row r="33" spans="2:12" ht="37.5" x14ac:dyDescent="0.3">
      <c r="B33" s="13">
        <v>17</v>
      </c>
      <c r="C33" s="7" t="s">
        <v>52</v>
      </c>
      <c r="D33" s="8">
        <v>2241200</v>
      </c>
      <c r="E33" s="18"/>
      <c r="F33" s="19"/>
      <c r="G33" s="20"/>
      <c r="H33" s="10">
        <f t="shared" si="0"/>
        <v>0</v>
      </c>
      <c r="I33" s="9">
        <f t="shared" si="1"/>
        <v>2241200</v>
      </c>
      <c r="J33" s="19"/>
      <c r="K33" s="11" t="s">
        <v>53</v>
      </c>
      <c r="L33" s="12"/>
    </row>
    <row r="34" spans="2:12" ht="56.25" x14ac:dyDescent="0.3">
      <c r="B34" s="13">
        <v>18</v>
      </c>
      <c r="C34" s="7" t="s">
        <v>54</v>
      </c>
      <c r="D34" s="8">
        <v>783000</v>
      </c>
      <c r="E34" s="15"/>
      <c r="F34" s="21"/>
      <c r="G34" s="19"/>
      <c r="H34" s="10">
        <f t="shared" si="0"/>
        <v>0</v>
      </c>
      <c r="I34" s="9">
        <f t="shared" si="1"/>
        <v>783000</v>
      </c>
      <c r="J34" s="15"/>
      <c r="K34" s="11" t="s">
        <v>55</v>
      </c>
      <c r="L34" s="12" t="s">
        <v>15</v>
      </c>
    </row>
    <row r="35" spans="2:12" ht="56.25" x14ac:dyDescent="0.3">
      <c r="B35" s="6">
        <v>19</v>
      </c>
      <c r="C35" s="7" t="s">
        <v>56</v>
      </c>
      <c r="D35" s="8">
        <v>8029100</v>
      </c>
      <c r="E35" s="20"/>
      <c r="F35" s="21"/>
      <c r="G35" s="19"/>
      <c r="H35" s="10">
        <f t="shared" si="0"/>
        <v>0</v>
      </c>
      <c r="I35" s="9">
        <f t="shared" si="1"/>
        <v>8029100</v>
      </c>
      <c r="J35" s="15"/>
      <c r="K35" s="11" t="s">
        <v>55</v>
      </c>
      <c r="L35" s="12" t="s">
        <v>15</v>
      </c>
    </row>
    <row r="36" spans="2:12" ht="75" x14ac:dyDescent="0.3">
      <c r="B36" s="13">
        <v>20</v>
      </c>
      <c r="C36" s="7" t="s">
        <v>57</v>
      </c>
      <c r="D36" s="8">
        <v>10574200</v>
      </c>
      <c r="E36" s="20"/>
      <c r="F36" s="21"/>
      <c r="G36" s="19"/>
      <c r="H36" s="10">
        <f t="shared" si="0"/>
        <v>0</v>
      </c>
      <c r="I36" s="9">
        <f t="shared" si="1"/>
        <v>10574200</v>
      </c>
      <c r="J36" s="15"/>
      <c r="K36" s="11" t="s">
        <v>55</v>
      </c>
      <c r="L36" s="12" t="s">
        <v>15</v>
      </c>
    </row>
    <row r="37" spans="2:12" ht="93.75" x14ac:dyDescent="0.3">
      <c r="B37" s="13">
        <v>21</v>
      </c>
      <c r="C37" s="7" t="s">
        <v>58</v>
      </c>
      <c r="D37" s="8">
        <v>5528000</v>
      </c>
      <c r="E37" s="20"/>
      <c r="F37" s="21"/>
      <c r="G37" s="19"/>
      <c r="H37" s="10">
        <f t="shared" si="0"/>
        <v>0</v>
      </c>
      <c r="I37" s="9">
        <f t="shared" si="1"/>
        <v>5528000</v>
      </c>
      <c r="J37" s="15"/>
      <c r="K37" s="11" t="s">
        <v>59</v>
      </c>
      <c r="L37" s="12" t="s">
        <v>15</v>
      </c>
    </row>
    <row r="38" spans="2:12" ht="56.25" x14ac:dyDescent="0.3">
      <c r="B38" s="6">
        <v>22</v>
      </c>
      <c r="C38" s="7" t="s">
        <v>60</v>
      </c>
      <c r="D38" s="8">
        <v>11880000</v>
      </c>
      <c r="E38" s="18"/>
      <c r="F38" s="19"/>
      <c r="G38" s="19"/>
      <c r="H38" s="10">
        <f t="shared" si="0"/>
        <v>0</v>
      </c>
      <c r="I38" s="9">
        <f t="shared" si="1"/>
        <v>11880000</v>
      </c>
      <c r="J38" s="19"/>
      <c r="K38" s="11" t="s">
        <v>59</v>
      </c>
      <c r="L38" s="12" t="s">
        <v>15</v>
      </c>
    </row>
    <row r="39" spans="2:12" ht="56.25" x14ac:dyDescent="0.3">
      <c r="B39" s="13">
        <v>23</v>
      </c>
      <c r="C39" s="7" t="s">
        <v>61</v>
      </c>
      <c r="D39" s="8">
        <v>5776900</v>
      </c>
      <c r="E39" s="18"/>
      <c r="F39" s="19"/>
      <c r="G39" s="19"/>
      <c r="H39" s="10">
        <f t="shared" si="0"/>
        <v>0</v>
      </c>
      <c r="I39" s="9">
        <f t="shared" si="1"/>
        <v>5776900</v>
      </c>
      <c r="J39" s="19"/>
      <c r="K39" s="11" t="s">
        <v>59</v>
      </c>
      <c r="L39" s="12" t="s">
        <v>15</v>
      </c>
    </row>
    <row r="40" spans="2:12" ht="56.25" x14ac:dyDescent="0.3">
      <c r="B40" s="13">
        <v>24</v>
      </c>
      <c r="C40" s="7" t="s">
        <v>62</v>
      </c>
      <c r="D40" s="8">
        <v>10000000</v>
      </c>
      <c r="E40" s="20"/>
      <c r="F40" s="21"/>
      <c r="G40" s="19"/>
      <c r="H40" s="10">
        <f t="shared" si="0"/>
        <v>0</v>
      </c>
      <c r="I40" s="9">
        <f t="shared" si="1"/>
        <v>10000000</v>
      </c>
      <c r="J40" s="22"/>
      <c r="K40" s="11" t="s">
        <v>59</v>
      </c>
      <c r="L40" s="12" t="s">
        <v>15</v>
      </c>
    </row>
    <row r="41" spans="2:12" ht="56.25" x14ac:dyDescent="0.3">
      <c r="B41" s="6">
        <v>25</v>
      </c>
      <c r="C41" s="7" t="s">
        <v>63</v>
      </c>
      <c r="D41" s="8">
        <v>4950000</v>
      </c>
      <c r="E41" s="20"/>
      <c r="F41" s="21"/>
      <c r="G41" s="19"/>
      <c r="H41" s="10">
        <f t="shared" si="0"/>
        <v>0</v>
      </c>
      <c r="I41" s="9">
        <f t="shared" si="1"/>
        <v>4950000</v>
      </c>
      <c r="J41" s="22"/>
      <c r="K41" s="11" t="s">
        <v>59</v>
      </c>
      <c r="L41" s="12" t="s">
        <v>15</v>
      </c>
    </row>
    <row r="42" spans="2:12" ht="56.25" x14ac:dyDescent="0.3">
      <c r="B42" s="13">
        <v>26</v>
      </c>
      <c r="C42" s="7" t="s">
        <v>64</v>
      </c>
      <c r="D42" s="8">
        <v>7920000</v>
      </c>
      <c r="E42" s="20"/>
      <c r="F42" s="21"/>
      <c r="G42" s="19"/>
      <c r="H42" s="10">
        <f t="shared" si="0"/>
        <v>0</v>
      </c>
      <c r="I42" s="9">
        <f t="shared" si="1"/>
        <v>7920000</v>
      </c>
      <c r="J42" s="22"/>
      <c r="K42" s="11" t="s">
        <v>59</v>
      </c>
      <c r="L42" s="12" t="s">
        <v>15</v>
      </c>
    </row>
    <row r="43" spans="2:12" ht="37.5" x14ac:dyDescent="0.3">
      <c r="B43" s="13">
        <v>27</v>
      </c>
      <c r="C43" s="7" t="s">
        <v>65</v>
      </c>
      <c r="D43" s="8">
        <v>11711000</v>
      </c>
      <c r="E43" s="20"/>
      <c r="F43" s="21"/>
      <c r="G43" s="19"/>
      <c r="H43" s="10">
        <f t="shared" si="0"/>
        <v>0</v>
      </c>
      <c r="I43" s="9">
        <f t="shared" si="1"/>
        <v>11711000</v>
      </c>
      <c r="J43" s="19"/>
      <c r="K43" s="11" t="s">
        <v>66</v>
      </c>
      <c r="L43" s="12" t="s">
        <v>15</v>
      </c>
    </row>
    <row r="44" spans="2:12" ht="56.25" x14ac:dyDescent="0.3">
      <c r="B44" s="6">
        <v>28</v>
      </c>
      <c r="C44" s="7" t="s">
        <v>67</v>
      </c>
      <c r="D44" s="8">
        <v>12025000</v>
      </c>
      <c r="E44" s="20"/>
      <c r="F44" s="21"/>
      <c r="G44" s="19"/>
      <c r="H44" s="10">
        <f t="shared" si="0"/>
        <v>0</v>
      </c>
      <c r="I44" s="9">
        <f t="shared" si="1"/>
        <v>12025000</v>
      </c>
      <c r="J44" s="19"/>
      <c r="K44" s="11" t="s">
        <v>66</v>
      </c>
      <c r="L44" s="12" t="s">
        <v>15</v>
      </c>
    </row>
    <row r="45" spans="2:12" ht="56.25" x14ac:dyDescent="0.3">
      <c r="B45" s="13">
        <v>29</v>
      </c>
      <c r="C45" s="7" t="s">
        <v>68</v>
      </c>
      <c r="D45" s="8">
        <v>11019100</v>
      </c>
      <c r="E45" s="18"/>
      <c r="F45" s="19"/>
      <c r="G45" s="19"/>
      <c r="H45" s="10">
        <f t="shared" si="0"/>
        <v>0</v>
      </c>
      <c r="I45" s="9">
        <f t="shared" si="1"/>
        <v>11019100</v>
      </c>
      <c r="J45" s="19"/>
      <c r="K45" s="11" t="s">
        <v>69</v>
      </c>
      <c r="L45" s="12" t="s">
        <v>15</v>
      </c>
    </row>
    <row r="46" spans="2:12" ht="37.5" x14ac:dyDescent="0.3">
      <c r="B46" s="13">
        <v>30</v>
      </c>
      <c r="C46" s="7" t="s">
        <v>70</v>
      </c>
      <c r="D46" s="8">
        <v>1754200</v>
      </c>
      <c r="E46" s="18"/>
      <c r="F46" s="19"/>
      <c r="G46" s="19"/>
      <c r="H46" s="10">
        <f t="shared" si="0"/>
        <v>0</v>
      </c>
      <c r="I46" s="9">
        <f t="shared" si="1"/>
        <v>1754200</v>
      </c>
      <c r="J46" s="19"/>
      <c r="K46" s="11" t="s">
        <v>69</v>
      </c>
      <c r="L46" s="12" t="s">
        <v>15</v>
      </c>
    </row>
    <row r="47" spans="2:12" ht="56.25" x14ac:dyDescent="0.3">
      <c r="B47" s="6">
        <v>31</v>
      </c>
      <c r="C47" s="7" t="s">
        <v>71</v>
      </c>
      <c r="D47" s="8">
        <v>3969000</v>
      </c>
      <c r="E47" s="20"/>
      <c r="F47" s="21"/>
      <c r="G47" s="19"/>
      <c r="H47" s="10">
        <f t="shared" si="0"/>
        <v>0</v>
      </c>
      <c r="I47" s="9">
        <f t="shared" si="1"/>
        <v>3969000</v>
      </c>
      <c r="J47" s="22"/>
      <c r="K47" s="11" t="s">
        <v>72</v>
      </c>
      <c r="L47" s="12" t="s">
        <v>15</v>
      </c>
    </row>
    <row r="48" spans="2:12" ht="56.25" x14ac:dyDescent="0.3">
      <c r="B48" s="13">
        <v>32</v>
      </c>
      <c r="C48" s="7" t="s">
        <v>73</v>
      </c>
      <c r="D48" s="8">
        <v>8361100</v>
      </c>
      <c r="E48" s="20"/>
      <c r="F48" s="21"/>
      <c r="G48" s="19"/>
      <c r="H48" s="10">
        <f t="shared" si="0"/>
        <v>0</v>
      </c>
      <c r="I48" s="9">
        <f t="shared" si="1"/>
        <v>8361100</v>
      </c>
      <c r="J48" s="19"/>
      <c r="K48" s="11" t="s">
        <v>72</v>
      </c>
      <c r="L48" s="12" t="s">
        <v>15</v>
      </c>
    </row>
    <row r="49" spans="2:12" ht="56.25" x14ac:dyDescent="0.3">
      <c r="B49" s="13">
        <v>33</v>
      </c>
      <c r="C49" s="7" t="s">
        <v>74</v>
      </c>
      <c r="D49" s="8">
        <v>1509200</v>
      </c>
      <c r="E49" s="18"/>
      <c r="F49" s="19"/>
      <c r="G49" s="19"/>
      <c r="H49" s="10">
        <f t="shared" si="0"/>
        <v>0</v>
      </c>
      <c r="I49" s="9">
        <f t="shared" si="1"/>
        <v>1509200</v>
      </c>
      <c r="J49" s="19"/>
      <c r="K49" s="11" t="s">
        <v>75</v>
      </c>
      <c r="L49" s="12" t="s">
        <v>15</v>
      </c>
    </row>
    <row r="50" spans="2:12" ht="56.25" x14ac:dyDescent="0.3">
      <c r="B50" s="6">
        <v>34</v>
      </c>
      <c r="C50" s="7" t="s">
        <v>76</v>
      </c>
      <c r="D50" s="8">
        <v>10470400</v>
      </c>
      <c r="E50" s="18"/>
      <c r="F50" s="19"/>
      <c r="G50" s="19"/>
      <c r="H50" s="10">
        <f t="shared" si="0"/>
        <v>0</v>
      </c>
      <c r="I50" s="9">
        <f t="shared" si="1"/>
        <v>10470400</v>
      </c>
      <c r="J50" s="19"/>
      <c r="K50" s="11" t="s">
        <v>75</v>
      </c>
      <c r="L50" s="12" t="s">
        <v>15</v>
      </c>
    </row>
    <row r="51" spans="2:12" ht="37.5" x14ac:dyDescent="0.3">
      <c r="B51" s="13">
        <v>35</v>
      </c>
      <c r="C51" s="7" t="s">
        <v>77</v>
      </c>
      <c r="D51" s="8">
        <v>3430000</v>
      </c>
      <c r="E51" s="18"/>
      <c r="F51" s="19"/>
      <c r="G51" s="19"/>
      <c r="H51" s="10">
        <f t="shared" si="0"/>
        <v>0</v>
      </c>
      <c r="I51" s="9">
        <f t="shared" si="1"/>
        <v>3430000</v>
      </c>
      <c r="J51" s="19"/>
      <c r="K51" s="11" t="s">
        <v>75</v>
      </c>
      <c r="L51" s="12" t="s">
        <v>15</v>
      </c>
    </row>
    <row r="52" spans="2:12" ht="37.5" x14ac:dyDescent="0.3">
      <c r="B52" s="13">
        <v>36</v>
      </c>
      <c r="C52" s="7" t="s">
        <v>78</v>
      </c>
      <c r="D52" s="8">
        <v>12119700</v>
      </c>
      <c r="E52" s="18"/>
      <c r="F52" s="19"/>
      <c r="G52" s="19"/>
      <c r="H52" s="10">
        <f t="shared" si="0"/>
        <v>0</v>
      </c>
      <c r="I52" s="9">
        <f t="shared" si="1"/>
        <v>12119700</v>
      </c>
      <c r="J52" s="19"/>
      <c r="K52" s="11" t="s">
        <v>79</v>
      </c>
      <c r="L52" s="12" t="s">
        <v>15</v>
      </c>
    </row>
    <row r="53" spans="2:12" ht="37.5" x14ac:dyDescent="0.3">
      <c r="B53" s="6">
        <v>37</v>
      </c>
      <c r="C53" s="7" t="s">
        <v>80</v>
      </c>
      <c r="D53" s="8">
        <v>7906600</v>
      </c>
      <c r="E53" s="18"/>
      <c r="F53" s="19"/>
      <c r="G53" s="19"/>
      <c r="H53" s="10">
        <f t="shared" si="0"/>
        <v>0</v>
      </c>
      <c r="I53" s="9">
        <f t="shared" si="1"/>
        <v>7906600</v>
      </c>
      <c r="J53" s="19"/>
      <c r="K53" s="11" t="s">
        <v>79</v>
      </c>
      <c r="L53" s="12" t="s">
        <v>15</v>
      </c>
    </row>
    <row r="54" spans="2:12" ht="75" x14ac:dyDescent="0.3">
      <c r="B54" s="13">
        <v>38</v>
      </c>
      <c r="C54" s="7" t="s">
        <v>81</v>
      </c>
      <c r="D54" s="8">
        <v>9800000</v>
      </c>
      <c r="E54" s="18"/>
      <c r="F54" s="19"/>
      <c r="G54" s="19"/>
      <c r="H54" s="10">
        <f t="shared" si="0"/>
        <v>0</v>
      </c>
      <c r="I54" s="9">
        <f t="shared" si="1"/>
        <v>9800000</v>
      </c>
      <c r="J54" s="19"/>
      <c r="K54" s="11" t="s">
        <v>79</v>
      </c>
      <c r="L54" s="12" t="s">
        <v>15</v>
      </c>
    </row>
    <row r="55" spans="2:12" ht="56.25" x14ac:dyDescent="0.3">
      <c r="B55" s="13">
        <v>39</v>
      </c>
      <c r="C55" s="7" t="s">
        <v>82</v>
      </c>
      <c r="D55" s="8">
        <v>19899900</v>
      </c>
      <c r="E55" s="18"/>
      <c r="F55" s="19"/>
      <c r="G55" s="19"/>
      <c r="H55" s="10">
        <f t="shared" si="0"/>
        <v>0</v>
      </c>
      <c r="I55" s="9">
        <f t="shared" si="1"/>
        <v>19899900</v>
      </c>
      <c r="J55" s="19"/>
      <c r="K55" s="11" t="s">
        <v>79</v>
      </c>
      <c r="L55" s="12" t="s">
        <v>15</v>
      </c>
    </row>
    <row r="56" spans="2:12" ht="37.5" x14ac:dyDescent="0.3">
      <c r="B56" s="6">
        <v>40</v>
      </c>
      <c r="C56" s="7" t="s">
        <v>83</v>
      </c>
      <c r="D56" s="8">
        <v>5571700</v>
      </c>
      <c r="E56" s="18"/>
      <c r="F56" s="19"/>
      <c r="G56" s="19"/>
      <c r="H56" s="10">
        <f t="shared" si="0"/>
        <v>0</v>
      </c>
      <c r="I56" s="9">
        <f t="shared" si="1"/>
        <v>5571700</v>
      </c>
      <c r="J56" s="19"/>
      <c r="K56" s="11" t="s">
        <v>84</v>
      </c>
      <c r="L56" s="12" t="s">
        <v>15</v>
      </c>
    </row>
    <row r="57" spans="2:12" ht="56.25" x14ac:dyDescent="0.3">
      <c r="B57" s="13">
        <v>41</v>
      </c>
      <c r="C57" s="7" t="s">
        <v>85</v>
      </c>
      <c r="D57" s="8">
        <v>2338300</v>
      </c>
      <c r="E57" s="18"/>
      <c r="F57" s="19"/>
      <c r="G57" s="19"/>
      <c r="H57" s="10">
        <f t="shared" si="0"/>
        <v>0</v>
      </c>
      <c r="I57" s="9">
        <f t="shared" si="1"/>
        <v>2338300</v>
      </c>
      <c r="J57" s="19"/>
      <c r="K57" s="11" t="s">
        <v>84</v>
      </c>
      <c r="L57" s="12" t="s">
        <v>15</v>
      </c>
    </row>
    <row r="58" spans="2:12" ht="37.5" x14ac:dyDescent="0.3">
      <c r="B58" s="13">
        <v>42</v>
      </c>
      <c r="C58" s="7" t="s">
        <v>86</v>
      </c>
      <c r="D58" s="8">
        <v>13563200</v>
      </c>
      <c r="E58" s="18"/>
      <c r="F58" s="19"/>
      <c r="G58" s="19"/>
      <c r="H58" s="10">
        <f t="shared" si="0"/>
        <v>0</v>
      </c>
      <c r="I58" s="9">
        <f t="shared" si="1"/>
        <v>13563200</v>
      </c>
      <c r="J58" s="19"/>
      <c r="K58" s="11" t="s">
        <v>84</v>
      </c>
      <c r="L58" s="12" t="s">
        <v>15</v>
      </c>
    </row>
    <row r="59" spans="2:12" ht="37.5" x14ac:dyDescent="0.3">
      <c r="B59" s="6">
        <v>43</v>
      </c>
      <c r="C59" s="7" t="s">
        <v>87</v>
      </c>
      <c r="D59" s="8">
        <v>13720000</v>
      </c>
      <c r="E59" s="18"/>
      <c r="F59" s="19"/>
      <c r="G59" s="19"/>
      <c r="H59" s="10">
        <f t="shared" si="0"/>
        <v>0</v>
      </c>
      <c r="I59" s="9">
        <f t="shared" si="1"/>
        <v>13720000</v>
      </c>
      <c r="J59" s="19"/>
      <c r="K59" s="11" t="s">
        <v>88</v>
      </c>
      <c r="L59" s="12" t="s">
        <v>15</v>
      </c>
    </row>
    <row r="60" spans="2:12" ht="75" x14ac:dyDescent="0.3">
      <c r="B60" s="13">
        <v>44</v>
      </c>
      <c r="C60" s="7" t="s">
        <v>89</v>
      </c>
      <c r="D60" s="8">
        <v>9780400</v>
      </c>
      <c r="E60" s="20"/>
      <c r="F60" s="21"/>
      <c r="G60" s="19"/>
      <c r="H60" s="10">
        <f t="shared" si="0"/>
        <v>0</v>
      </c>
      <c r="I60" s="9">
        <f t="shared" si="1"/>
        <v>9780400</v>
      </c>
      <c r="J60" s="22"/>
      <c r="K60" s="11" t="s">
        <v>90</v>
      </c>
      <c r="L60" s="12" t="s">
        <v>15</v>
      </c>
    </row>
    <row r="61" spans="2:12" ht="37.5" x14ac:dyDescent="0.3">
      <c r="B61" s="13">
        <v>45</v>
      </c>
      <c r="C61" s="7" t="s">
        <v>91</v>
      </c>
      <c r="D61" s="8">
        <v>19796000</v>
      </c>
      <c r="E61" s="20"/>
      <c r="F61" s="21"/>
      <c r="G61" s="19"/>
      <c r="H61" s="10">
        <f t="shared" si="0"/>
        <v>0</v>
      </c>
      <c r="I61" s="9">
        <f t="shared" si="1"/>
        <v>19796000</v>
      </c>
      <c r="J61" s="22"/>
      <c r="K61" s="11" t="s">
        <v>90</v>
      </c>
      <c r="L61" s="12" t="s">
        <v>15</v>
      </c>
    </row>
    <row r="62" spans="2:12" ht="56.25" x14ac:dyDescent="0.3">
      <c r="B62" s="6">
        <v>46</v>
      </c>
      <c r="C62" s="7" t="s">
        <v>92</v>
      </c>
      <c r="D62" s="8">
        <v>822200</v>
      </c>
      <c r="E62" s="20"/>
      <c r="F62" s="21"/>
      <c r="G62" s="20">
        <v>474111</v>
      </c>
      <c r="H62" s="10">
        <f t="shared" si="0"/>
        <v>57.663707127219652</v>
      </c>
      <c r="I62" s="9">
        <f t="shared" si="1"/>
        <v>348089</v>
      </c>
      <c r="J62" s="22"/>
      <c r="K62" s="11" t="s">
        <v>93</v>
      </c>
      <c r="L62" s="12" t="s">
        <v>15</v>
      </c>
    </row>
    <row r="63" spans="2:12" ht="56.25" x14ac:dyDescent="0.3">
      <c r="B63" s="13">
        <v>47</v>
      </c>
      <c r="C63" s="7" t="s">
        <v>94</v>
      </c>
      <c r="D63" s="8">
        <v>7963500</v>
      </c>
      <c r="E63" s="23"/>
      <c r="F63" s="21"/>
      <c r="G63" s="19"/>
      <c r="H63" s="10">
        <f t="shared" si="0"/>
        <v>0</v>
      </c>
      <c r="I63" s="9">
        <f t="shared" si="1"/>
        <v>7963500</v>
      </c>
      <c r="J63" s="19"/>
      <c r="K63" s="11" t="s">
        <v>93</v>
      </c>
      <c r="L63" s="12" t="s">
        <v>15</v>
      </c>
    </row>
    <row r="64" spans="2:12" ht="37.5" customHeight="1" x14ac:dyDescent="0.3">
      <c r="B64" s="19"/>
      <c r="C64" s="7" t="s">
        <v>95</v>
      </c>
      <c r="D64" s="8">
        <v>9000000</v>
      </c>
      <c r="E64" s="19"/>
      <c r="F64" s="19"/>
      <c r="G64" s="24">
        <v>1137535.22</v>
      </c>
      <c r="H64" s="10">
        <f t="shared" si="0"/>
        <v>12.639280222222222</v>
      </c>
      <c r="I64" s="9">
        <f t="shared" si="1"/>
        <v>7862464.7800000003</v>
      </c>
      <c r="J64" s="19"/>
      <c r="K64" s="11" t="s">
        <v>96</v>
      </c>
      <c r="L64" s="12"/>
    </row>
    <row r="65" spans="2:12" x14ac:dyDescent="0.3">
      <c r="B65" s="25"/>
      <c r="C65" s="26" t="s">
        <v>97</v>
      </c>
      <c r="D65" s="27">
        <f>SUM(D4:D64)</f>
        <v>351295000</v>
      </c>
      <c r="E65" s="28"/>
      <c r="F65" s="25"/>
      <c r="G65" s="29">
        <f>SUM(G4:G64)</f>
        <v>1611646.22</v>
      </c>
      <c r="H65" s="10">
        <f t="shared" si="0"/>
        <v>0.45877288888256307</v>
      </c>
      <c r="I65" s="27">
        <f>SUM(I4:I64)</f>
        <v>349683353.77999997</v>
      </c>
      <c r="J65" s="30">
        <f>SUM(J4:J64)</f>
        <v>0</v>
      </c>
      <c r="K65" s="31"/>
      <c r="L65" s="32"/>
    </row>
    <row r="66" spans="2:12" x14ac:dyDescent="0.3">
      <c r="G66" s="35"/>
    </row>
    <row r="68" spans="2:12" x14ac:dyDescent="0.3">
      <c r="E68" s="36"/>
    </row>
  </sheetData>
  <autoFilter ref="K1:K65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Q87"/>
  <sheetViews>
    <sheetView topLeftCell="B1" zoomScale="85" zoomScaleNormal="85" zoomScaleSheetLayoutView="85" workbookViewId="0">
      <selection activeCell="K11" sqref="K11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6.7109375" style="36" customWidth="1"/>
    <col min="13" max="13" width="17.28515625" style="64" customWidth="1"/>
    <col min="14" max="14" width="15.140625" style="37" customWidth="1"/>
    <col min="15" max="15" width="14.140625" style="38" customWidth="1"/>
    <col min="16" max="16384" width="9.140625" style="17"/>
  </cols>
  <sheetData>
    <row r="1" spans="1:15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1" customFormat="1" ht="20.25" customHeight="1" x14ac:dyDescent="0.2">
      <c r="B2" s="132" t="s">
        <v>181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</row>
    <row r="4" spans="1:15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6887500</v>
      </c>
      <c r="I4" s="40"/>
      <c r="J4" s="40"/>
      <c r="K4" s="10">
        <f>H4*100/D4</f>
        <v>25</v>
      </c>
      <c r="L4" s="9">
        <f>D4-H4</f>
        <v>20662500</v>
      </c>
      <c r="M4" s="10">
        <f>D4-F4</f>
        <v>0</v>
      </c>
      <c r="N4" s="11" t="s">
        <v>14</v>
      </c>
      <c r="O4" s="12" t="s">
        <v>161</v>
      </c>
    </row>
    <row r="5" spans="1:15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7000</v>
      </c>
      <c r="I5" s="57">
        <f t="shared" ref="I5:I68" si="0">H5/1000000</f>
        <v>7.0000000000000001E-3</v>
      </c>
      <c r="K5" s="10">
        <f>H5*100/D5</f>
        <v>2.3333333333333335</v>
      </c>
      <c r="L5" s="9">
        <f>D5-H5</f>
        <v>293000</v>
      </c>
      <c r="M5" s="58"/>
      <c r="N5" s="16" t="s">
        <v>17</v>
      </c>
      <c r="O5" s="12" t="s">
        <v>161</v>
      </c>
    </row>
    <row r="6" spans="1:15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85800</v>
      </c>
      <c r="I6" s="57">
        <f t="shared" si="0"/>
        <v>8.5800000000000001E-2</v>
      </c>
      <c r="K6" s="10">
        <f>H6*100/D6</f>
        <v>85.8</v>
      </c>
      <c r="L6" s="9">
        <f>D6-H6</f>
        <v>14200</v>
      </c>
      <c r="M6" s="58"/>
      <c r="N6" s="11" t="s">
        <v>17</v>
      </c>
      <c r="O6" s="12" t="s">
        <v>144</v>
      </c>
    </row>
    <row r="7" spans="1:15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/>
      <c r="O7" s="12"/>
    </row>
    <row r="8" spans="1:15" ht="37.5" x14ac:dyDescent="0.3">
      <c r="B8" s="13"/>
      <c r="C8" s="7" t="s">
        <v>20</v>
      </c>
      <c r="D8" s="8">
        <v>1614200</v>
      </c>
      <c r="E8" s="8"/>
      <c r="F8" s="14"/>
      <c r="G8" s="19"/>
      <c r="H8" s="23">
        <v>789702.5</v>
      </c>
      <c r="I8" s="57">
        <f t="shared" si="0"/>
        <v>0.78970249999999997</v>
      </c>
      <c r="K8" s="10">
        <f t="shared" ref="K8:K19" si="1">H8*100/D8</f>
        <v>48.922221533886756</v>
      </c>
      <c r="L8" s="9">
        <f t="shared" ref="L8:L19" si="2">D8-H8</f>
        <v>824497.5</v>
      </c>
      <c r="M8" s="58"/>
      <c r="N8" s="11" t="s">
        <v>17</v>
      </c>
      <c r="O8" s="12" t="s">
        <v>101</v>
      </c>
    </row>
    <row r="9" spans="1:15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si="2"/>
        <v>1085</v>
      </c>
      <c r="M9" s="58">
        <v>1085</v>
      </c>
      <c r="N9" s="11" t="s">
        <v>17</v>
      </c>
      <c r="O9" s="12" t="s">
        <v>144</v>
      </c>
    </row>
    <row r="10" spans="1:15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</row>
    <row r="11" spans="1:15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</row>
    <row r="12" spans="1:15" ht="37.5" x14ac:dyDescent="0.3">
      <c r="B12" s="13"/>
      <c r="C12" s="7" t="s">
        <v>24</v>
      </c>
      <c r="D12" s="8">
        <v>4200</v>
      </c>
      <c r="E12" s="8"/>
      <c r="F12" s="20">
        <v>4200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</row>
    <row r="13" spans="1:15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21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</row>
    <row r="14" spans="1:15" ht="37.5" x14ac:dyDescent="0.3">
      <c r="B14" s="13"/>
      <c r="C14" s="7" t="s">
        <v>182</v>
      </c>
      <c r="D14" s="8">
        <v>813000</v>
      </c>
      <c r="E14" s="8"/>
      <c r="F14" s="20">
        <v>769000</v>
      </c>
      <c r="G14" s="21" t="s">
        <v>183</v>
      </c>
      <c r="H14" s="20"/>
      <c r="I14" s="57">
        <f t="shared" si="0"/>
        <v>0</v>
      </c>
      <c r="J14" s="57"/>
      <c r="K14" s="10">
        <f t="shared" si="1"/>
        <v>0</v>
      </c>
      <c r="L14" s="9">
        <f t="shared" si="2"/>
        <v>813000</v>
      </c>
      <c r="M14" s="58">
        <f>D14-F14</f>
        <v>44000</v>
      </c>
      <c r="N14" s="11" t="s">
        <v>17</v>
      </c>
      <c r="O14" s="12" t="s">
        <v>101</v>
      </c>
    </row>
    <row r="15" spans="1:15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21" t="s">
        <v>184</v>
      </c>
      <c r="H15" s="20"/>
      <c r="I15" s="57">
        <f t="shared" si="0"/>
        <v>0</v>
      </c>
      <c r="J15" s="57"/>
      <c r="K15" s="10">
        <f t="shared" si="1"/>
        <v>0</v>
      </c>
      <c r="L15" s="9">
        <f t="shared" si="2"/>
        <v>240100</v>
      </c>
      <c r="M15" s="58">
        <f>D15-F15</f>
        <v>20100</v>
      </c>
      <c r="N15" s="11" t="s">
        <v>17</v>
      </c>
      <c r="O15" s="12" t="s">
        <v>101</v>
      </c>
    </row>
    <row r="16" spans="1:15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</row>
    <row r="17" spans="2:17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/>
      <c r="I17" s="57">
        <f t="shared" si="0"/>
        <v>0</v>
      </c>
      <c r="J17" s="42"/>
      <c r="K17" s="10">
        <f t="shared" si="1"/>
        <v>0</v>
      </c>
      <c r="L17" s="9">
        <f t="shared" si="2"/>
        <v>300000</v>
      </c>
      <c r="M17" s="58"/>
      <c r="N17" s="11" t="s">
        <v>17</v>
      </c>
      <c r="O17" s="12" t="s">
        <v>101</v>
      </c>
    </row>
    <row r="18" spans="2:17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368710</v>
      </c>
      <c r="I18" s="57">
        <f t="shared" si="0"/>
        <v>0.36870999999999998</v>
      </c>
      <c r="J18" s="42"/>
      <c r="K18" s="10">
        <f t="shared" si="1"/>
        <v>29.4968</v>
      </c>
      <c r="L18" s="9">
        <f t="shared" si="2"/>
        <v>881290</v>
      </c>
      <c r="M18" s="58"/>
      <c r="N18" s="11" t="s">
        <v>17</v>
      </c>
      <c r="O18" s="12" t="s">
        <v>101</v>
      </c>
    </row>
    <row r="19" spans="2:17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148270</v>
      </c>
      <c r="I19" s="57">
        <f t="shared" si="0"/>
        <v>0.14827000000000001</v>
      </c>
      <c r="J19" s="42"/>
      <c r="K19" s="10">
        <f t="shared" si="1"/>
        <v>74.135000000000005</v>
      </c>
      <c r="L19" s="9">
        <f t="shared" si="2"/>
        <v>51730</v>
      </c>
      <c r="M19" s="58"/>
      <c r="N19" s="11" t="s">
        <v>32</v>
      </c>
      <c r="O19" s="12" t="s">
        <v>101</v>
      </c>
    </row>
    <row r="20" spans="2:17" ht="56.25" x14ac:dyDescent="0.3">
      <c r="B20" s="13">
        <v>9</v>
      </c>
      <c r="C20" s="7" t="s">
        <v>33</v>
      </c>
      <c r="D20" s="8"/>
      <c r="E20" s="8"/>
      <c r="F20" s="18"/>
      <c r="G20" s="19"/>
      <c r="H20" s="20" t="s">
        <v>13</v>
      </c>
      <c r="I20" s="57" t="e">
        <f t="shared" si="0"/>
        <v>#VALUE!</v>
      </c>
      <c r="J20" s="57">
        <v>0</v>
      </c>
      <c r="K20" s="10"/>
      <c r="L20" s="9"/>
      <c r="M20" s="58"/>
      <c r="N20" s="11"/>
      <c r="O20" s="12"/>
    </row>
    <row r="21" spans="2:17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21" t="s">
        <v>185</v>
      </c>
      <c r="H21" s="20">
        <v>2910000</v>
      </c>
      <c r="I21" s="57">
        <f t="shared" si="0"/>
        <v>2.91</v>
      </c>
      <c r="J21" s="57">
        <v>0</v>
      </c>
      <c r="K21" s="10">
        <f t="shared" ref="K21:K41" si="3">H21*100/D21</f>
        <v>97</v>
      </c>
      <c r="L21" s="9">
        <f t="shared" ref="L21:L41" si="4">D21-H21</f>
        <v>90000</v>
      </c>
      <c r="M21" s="58">
        <f>D21-F21</f>
        <v>90000</v>
      </c>
      <c r="N21" s="11" t="s">
        <v>35</v>
      </c>
      <c r="O21" s="12" t="s">
        <v>144</v>
      </c>
    </row>
    <row r="22" spans="2:17" ht="58.5" customHeight="1" x14ac:dyDescent="0.3">
      <c r="B22" s="13"/>
      <c r="C22" s="7" t="s">
        <v>36</v>
      </c>
      <c r="D22" s="8">
        <v>3000000</v>
      </c>
      <c r="E22" s="8"/>
      <c r="F22" s="23">
        <v>2950000</v>
      </c>
      <c r="G22" s="21" t="s">
        <v>186</v>
      </c>
      <c r="H22" s="20">
        <v>2950000</v>
      </c>
      <c r="I22" s="57">
        <f t="shared" si="0"/>
        <v>2.95</v>
      </c>
      <c r="J22" s="57">
        <v>0</v>
      </c>
      <c r="K22" s="10">
        <f t="shared" si="3"/>
        <v>98.333333333333329</v>
      </c>
      <c r="L22" s="9">
        <f t="shared" si="4"/>
        <v>50000</v>
      </c>
      <c r="M22" s="58">
        <f>D22-F22</f>
        <v>50000</v>
      </c>
      <c r="N22" s="11" t="s">
        <v>35</v>
      </c>
      <c r="O22" s="12" t="s">
        <v>144</v>
      </c>
    </row>
    <row r="23" spans="2:17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21" t="s">
        <v>187</v>
      </c>
      <c r="H23" s="20"/>
      <c r="I23" s="57">
        <f t="shared" si="0"/>
        <v>0</v>
      </c>
      <c r="J23" s="57">
        <v>0</v>
      </c>
      <c r="K23" s="10">
        <f t="shared" si="3"/>
        <v>0</v>
      </c>
      <c r="L23" s="9">
        <f t="shared" si="4"/>
        <v>3000000</v>
      </c>
      <c r="M23" s="58">
        <f>D23-F23</f>
        <v>40380</v>
      </c>
      <c r="N23" s="11" t="s">
        <v>35</v>
      </c>
      <c r="O23" s="12" t="s">
        <v>20</v>
      </c>
    </row>
    <row r="24" spans="2:17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21" t="s">
        <v>188</v>
      </c>
      <c r="H24" s="20">
        <v>948000</v>
      </c>
      <c r="I24" s="57">
        <f t="shared" si="0"/>
        <v>0.94799999999999995</v>
      </c>
      <c r="J24" s="57">
        <v>0</v>
      </c>
      <c r="K24" s="10">
        <f t="shared" si="3"/>
        <v>94.8</v>
      </c>
      <c r="L24" s="9">
        <f t="shared" si="4"/>
        <v>52000</v>
      </c>
      <c r="M24" s="58">
        <f>D24-F24</f>
        <v>52000</v>
      </c>
      <c r="N24" s="11" t="s">
        <v>35</v>
      </c>
      <c r="O24" s="12" t="s">
        <v>144</v>
      </c>
    </row>
    <row r="25" spans="2:17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21" t="s">
        <v>189</v>
      </c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144</v>
      </c>
    </row>
    <row r="26" spans="2:17" ht="56.25" x14ac:dyDescent="0.3">
      <c r="B26" s="6">
        <v>10</v>
      </c>
      <c r="C26" s="7" t="s">
        <v>40</v>
      </c>
      <c r="D26" s="8">
        <f>4120000-D27-D28-D29-D30</f>
        <v>2500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>D26-H26</f>
        <v>2500</v>
      </c>
      <c r="M26" s="58"/>
      <c r="N26" s="11" t="s">
        <v>41</v>
      </c>
      <c r="O26" s="12" t="s">
        <v>20</v>
      </c>
      <c r="Q26" s="17">
        <v>210</v>
      </c>
    </row>
    <row r="27" spans="2:17" ht="56.25" x14ac:dyDescent="0.3">
      <c r="B27" s="6"/>
      <c r="C27" s="7" t="s">
        <v>190</v>
      </c>
      <c r="D27" s="8">
        <v>440000</v>
      </c>
      <c r="E27" s="8"/>
      <c r="F27" s="18"/>
      <c r="G27" s="19"/>
      <c r="H27" s="20"/>
      <c r="I27" s="57"/>
      <c r="J27" s="65"/>
      <c r="K27" s="10">
        <f t="shared" si="3"/>
        <v>0</v>
      </c>
      <c r="L27" s="9">
        <f>D27-H27</f>
        <v>440000</v>
      </c>
      <c r="M27" s="58"/>
      <c r="N27" s="11" t="s">
        <v>41</v>
      </c>
      <c r="O27" s="12" t="s">
        <v>191</v>
      </c>
    </row>
    <row r="28" spans="2:17" ht="56.25" x14ac:dyDescent="0.3">
      <c r="B28" s="6"/>
      <c r="C28" s="7" t="s">
        <v>192</v>
      </c>
      <c r="D28" s="8">
        <v>2037500</v>
      </c>
      <c r="E28" s="8"/>
      <c r="F28" s="18"/>
      <c r="G28" s="19"/>
      <c r="H28" s="20"/>
      <c r="I28" s="57"/>
      <c r="J28" s="65"/>
      <c r="K28" s="10">
        <f t="shared" si="3"/>
        <v>0</v>
      </c>
      <c r="L28" s="9">
        <f t="shared" ref="L28:L30" si="5">D28-H28</f>
        <v>2037500</v>
      </c>
      <c r="M28" s="58"/>
      <c r="N28" s="11" t="s">
        <v>41</v>
      </c>
      <c r="O28" s="12" t="s">
        <v>191</v>
      </c>
    </row>
    <row r="29" spans="2:17" ht="56.25" x14ac:dyDescent="0.3">
      <c r="B29" s="6"/>
      <c r="C29" s="7" t="s">
        <v>193</v>
      </c>
      <c r="D29" s="8">
        <v>640000</v>
      </c>
      <c r="E29" s="8"/>
      <c r="F29" s="18"/>
      <c r="G29" s="19"/>
      <c r="H29" s="20"/>
      <c r="I29" s="57"/>
      <c r="J29" s="65"/>
      <c r="K29" s="10">
        <f t="shared" si="3"/>
        <v>0</v>
      </c>
      <c r="L29" s="9">
        <f t="shared" si="5"/>
        <v>640000</v>
      </c>
      <c r="M29" s="58"/>
      <c r="N29" s="11" t="s">
        <v>41</v>
      </c>
      <c r="O29" s="12" t="s">
        <v>194</v>
      </c>
    </row>
    <row r="30" spans="2:17" ht="56.25" x14ac:dyDescent="0.3">
      <c r="B30" s="6"/>
      <c r="C30" s="7" t="s">
        <v>195</v>
      </c>
      <c r="D30" s="8">
        <v>1000000</v>
      </c>
      <c r="E30" s="8"/>
      <c r="F30" s="18"/>
      <c r="G30" s="19"/>
      <c r="H30" s="20"/>
      <c r="I30" s="57"/>
      <c r="J30" s="65"/>
      <c r="K30" s="10">
        <f t="shared" si="3"/>
        <v>0</v>
      </c>
      <c r="L30" s="9">
        <f t="shared" si="5"/>
        <v>1000000</v>
      </c>
      <c r="M30" s="58"/>
      <c r="N30" s="11" t="s">
        <v>41</v>
      </c>
      <c r="O30" s="12" t="s">
        <v>194</v>
      </c>
    </row>
    <row r="31" spans="2:17" ht="37.5" x14ac:dyDescent="0.3">
      <c r="B31" s="13">
        <v>11</v>
      </c>
      <c r="C31" s="7" t="s">
        <v>42</v>
      </c>
      <c r="D31" s="8">
        <v>100200</v>
      </c>
      <c r="E31" s="8">
        <v>60000</v>
      </c>
      <c r="F31" s="18"/>
      <c r="G31" s="19"/>
      <c r="H31" s="20">
        <v>91800</v>
      </c>
      <c r="I31" s="57">
        <f t="shared" si="0"/>
        <v>9.1800000000000007E-2</v>
      </c>
      <c r="K31" s="10">
        <f t="shared" si="3"/>
        <v>91.616766467065872</v>
      </c>
      <c r="L31" s="9">
        <f t="shared" si="4"/>
        <v>8400</v>
      </c>
      <c r="M31" s="58"/>
      <c r="N31" s="11" t="s">
        <v>43</v>
      </c>
      <c r="O31" s="12" t="s">
        <v>144</v>
      </c>
    </row>
    <row r="32" spans="2:17" ht="37.5" x14ac:dyDescent="0.3">
      <c r="B32" s="13">
        <v>12</v>
      </c>
      <c r="C32" s="7" t="s">
        <v>44</v>
      </c>
      <c r="D32" s="8">
        <v>242200</v>
      </c>
      <c r="E32" s="8"/>
      <c r="F32" s="18"/>
      <c r="G32" s="19"/>
      <c r="H32" s="20">
        <v>228750</v>
      </c>
      <c r="I32" s="57">
        <f t="shared" si="0"/>
        <v>0.22875000000000001</v>
      </c>
      <c r="K32" s="10">
        <f t="shared" si="3"/>
        <v>94.4467382328654</v>
      </c>
      <c r="L32" s="9">
        <f t="shared" si="4"/>
        <v>13450</v>
      </c>
      <c r="M32" s="58"/>
      <c r="N32" s="11" t="s">
        <v>43</v>
      </c>
      <c r="O32" s="12" t="s">
        <v>144</v>
      </c>
    </row>
    <row r="33" spans="2:15" ht="37.5" x14ac:dyDescent="0.3">
      <c r="B33" s="6">
        <v>13</v>
      </c>
      <c r="C33" s="7" t="s">
        <v>45</v>
      </c>
      <c r="D33" s="8">
        <v>865000</v>
      </c>
      <c r="E33" s="8"/>
      <c r="F33" s="18"/>
      <c r="G33" s="19"/>
      <c r="H33" s="20">
        <v>605900</v>
      </c>
      <c r="I33" s="57">
        <f t="shared" si="0"/>
        <v>0.60589999999999999</v>
      </c>
      <c r="K33" s="10">
        <f t="shared" si="3"/>
        <v>70.04624277456648</v>
      </c>
      <c r="L33" s="9">
        <f t="shared" si="4"/>
        <v>259100</v>
      </c>
      <c r="M33" s="58"/>
      <c r="N33" s="11" t="s">
        <v>46</v>
      </c>
      <c r="O33" s="12" t="s">
        <v>101</v>
      </c>
    </row>
    <row r="34" spans="2:15" ht="37.5" x14ac:dyDescent="0.3">
      <c r="B34" s="13">
        <v>14</v>
      </c>
      <c r="C34" s="7" t="s">
        <v>47</v>
      </c>
      <c r="D34" s="8">
        <f>6500000-315337</f>
        <v>6184663</v>
      </c>
      <c r="E34" s="8"/>
      <c r="F34" s="18"/>
      <c r="G34" s="19"/>
      <c r="H34" s="20">
        <v>6056620</v>
      </c>
      <c r="I34" s="57">
        <f t="shared" si="0"/>
        <v>6.0566199999999997</v>
      </c>
      <c r="K34" s="10">
        <f t="shared" si="3"/>
        <v>97.92966892456387</v>
      </c>
      <c r="L34" s="9">
        <f t="shared" si="4"/>
        <v>128043</v>
      </c>
      <c r="M34" s="58"/>
      <c r="N34" s="11" t="s">
        <v>48</v>
      </c>
      <c r="O34" s="12" t="s">
        <v>144</v>
      </c>
    </row>
    <row r="35" spans="2:15" ht="56.25" x14ac:dyDescent="0.3">
      <c r="B35" s="13">
        <v>15</v>
      </c>
      <c r="C35" s="7" t="s">
        <v>49</v>
      </c>
      <c r="D35" s="8">
        <f>21560000-1686000</f>
        <v>19874000</v>
      </c>
      <c r="E35" s="8"/>
      <c r="F35" s="20">
        <v>19874000</v>
      </c>
      <c r="G35" s="21" t="s">
        <v>125</v>
      </c>
      <c r="H35" s="20"/>
      <c r="I35" s="57">
        <f t="shared" si="0"/>
        <v>0</v>
      </c>
      <c r="J35" s="57">
        <v>0</v>
      </c>
      <c r="K35" s="10">
        <f>H35*100/D35</f>
        <v>0</v>
      </c>
      <c r="L35" s="9">
        <f t="shared" si="4"/>
        <v>19874000</v>
      </c>
      <c r="M35" s="58">
        <f>D35-F35</f>
        <v>0</v>
      </c>
      <c r="N35" s="11" t="s">
        <v>50</v>
      </c>
      <c r="O35" s="12" t="s">
        <v>107</v>
      </c>
    </row>
    <row r="36" spans="2:15" ht="75" x14ac:dyDescent="0.3">
      <c r="B36" s="6">
        <v>16</v>
      </c>
      <c r="C36" s="7" t="s">
        <v>51</v>
      </c>
      <c r="D36" s="8">
        <v>6500000</v>
      </c>
      <c r="E36" s="8"/>
      <c r="F36" s="20">
        <v>6500000</v>
      </c>
      <c r="G36" s="21" t="s">
        <v>162</v>
      </c>
      <c r="H36" s="20">
        <v>1300000</v>
      </c>
      <c r="I36" s="57">
        <f t="shared" si="0"/>
        <v>1.3</v>
      </c>
      <c r="J36" s="57">
        <v>0</v>
      </c>
      <c r="K36" s="10">
        <f t="shared" si="3"/>
        <v>20</v>
      </c>
      <c r="L36" s="9">
        <f t="shared" si="4"/>
        <v>5200000</v>
      </c>
      <c r="M36" s="58">
        <v>0</v>
      </c>
      <c r="N36" s="11" t="s">
        <v>50</v>
      </c>
      <c r="O36" s="12" t="s">
        <v>101</v>
      </c>
    </row>
    <row r="37" spans="2:15" ht="37.5" x14ac:dyDescent="0.3">
      <c r="B37" s="13">
        <v>17</v>
      </c>
      <c r="C37" s="7" t="s">
        <v>52</v>
      </c>
      <c r="D37" s="8">
        <v>2241200</v>
      </c>
      <c r="E37" s="8"/>
      <c r="F37" s="18"/>
      <c r="G37" s="19"/>
      <c r="H37" s="24">
        <v>1220435.58</v>
      </c>
      <c r="I37" s="57">
        <f t="shared" si="0"/>
        <v>1.22043558</v>
      </c>
      <c r="K37" s="10">
        <f t="shared" si="3"/>
        <v>54.454559164733176</v>
      </c>
      <c r="L37" s="9">
        <f t="shared" si="4"/>
        <v>1020764.4199999999</v>
      </c>
      <c r="M37" s="58"/>
      <c r="N37" s="11" t="s">
        <v>53</v>
      </c>
      <c r="O37" s="12" t="s">
        <v>101</v>
      </c>
    </row>
    <row r="38" spans="2:15" ht="56.25" x14ac:dyDescent="0.3">
      <c r="B38" s="13">
        <v>18</v>
      </c>
      <c r="C38" s="7" t="s">
        <v>54</v>
      </c>
      <c r="D38" s="8">
        <f>783000-184000</f>
        <v>599000</v>
      </c>
      <c r="E38" s="8"/>
      <c r="F38" s="15">
        <v>599000</v>
      </c>
      <c r="G38" s="21" t="s">
        <v>106</v>
      </c>
      <c r="H38" s="20">
        <v>599000</v>
      </c>
      <c r="I38" s="57">
        <f t="shared" si="0"/>
        <v>0.59899999999999998</v>
      </c>
      <c r="J38" s="57">
        <v>0</v>
      </c>
      <c r="K38" s="10">
        <f t="shared" si="3"/>
        <v>100</v>
      </c>
      <c r="L38" s="9">
        <f t="shared" si="4"/>
        <v>0</v>
      </c>
      <c r="M38" s="58">
        <f>D38-F38</f>
        <v>0</v>
      </c>
      <c r="N38" s="11" t="s">
        <v>55</v>
      </c>
      <c r="O38" s="12" t="s">
        <v>144</v>
      </c>
    </row>
    <row r="39" spans="2:15" ht="75" x14ac:dyDescent="0.3">
      <c r="B39" s="6">
        <v>19</v>
      </c>
      <c r="C39" s="7" t="s">
        <v>56</v>
      </c>
      <c r="D39" s="8">
        <f>8029100-2975100</f>
        <v>5054000</v>
      </c>
      <c r="E39" s="8"/>
      <c r="F39" s="20">
        <v>5054000</v>
      </c>
      <c r="G39" s="21" t="s">
        <v>106</v>
      </c>
      <c r="H39" s="20">
        <v>5054000</v>
      </c>
      <c r="I39" s="57">
        <f t="shared" si="0"/>
        <v>5.0540000000000003</v>
      </c>
      <c r="K39" s="10">
        <f t="shared" si="3"/>
        <v>100</v>
      </c>
      <c r="L39" s="9">
        <f t="shared" si="4"/>
        <v>0</v>
      </c>
      <c r="M39" s="58">
        <f>D39-F39</f>
        <v>0</v>
      </c>
      <c r="N39" s="11" t="s">
        <v>55</v>
      </c>
      <c r="O39" s="12" t="s">
        <v>144</v>
      </c>
    </row>
    <row r="40" spans="2:15" ht="75" x14ac:dyDescent="0.3">
      <c r="B40" s="13">
        <v>20</v>
      </c>
      <c r="C40" s="7" t="s">
        <v>57</v>
      </c>
      <c r="D40" s="8">
        <f>10574200-1502900-96300-2386000</f>
        <v>6589000</v>
      </c>
      <c r="E40" s="8"/>
      <c r="F40" s="20">
        <v>6589000</v>
      </c>
      <c r="G40" s="21" t="s">
        <v>108</v>
      </c>
      <c r="H40" s="20">
        <v>6589000</v>
      </c>
      <c r="I40" s="57">
        <f t="shared" si="0"/>
        <v>6.5890000000000004</v>
      </c>
      <c r="J40" s="57">
        <v>0</v>
      </c>
      <c r="K40" s="10">
        <f t="shared" si="3"/>
        <v>100</v>
      </c>
      <c r="L40" s="9">
        <f t="shared" si="4"/>
        <v>0</v>
      </c>
      <c r="M40" s="58">
        <f>D40-F40</f>
        <v>0</v>
      </c>
      <c r="N40" s="11" t="s">
        <v>55</v>
      </c>
      <c r="O40" s="12" t="s">
        <v>144</v>
      </c>
    </row>
    <row r="41" spans="2:15" ht="93.75" x14ac:dyDescent="0.3">
      <c r="B41" s="13">
        <v>21</v>
      </c>
      <c r="C41" s="7" t="s">
        <v>58</v>
      </c>
      <c r="D41" s="8">
        <f>5528000-553000</f>
        <v>4975000</v>
      </c>
      <c r="E41" s="8"/>
      <c r="F41" s="20">
        <v>4975000</v>
      </c>
      <c r="G41" s="21" t="s">
        <v>106</v>
      </c>
      <c r="H41" s="20">
        <v>2487500</v>
      </c>
      <c r="I41" s="57">
        <f t="shared" si="0"/>
        <v>2.4874999999999998</v>
      </c>
      <c r="K41" s="10">
        <f t="shared" si="3"/>
        <v>50</v>
      </c>
      <c r="L41" s="9">
        <f t="shared" si="4"/>
        <v>2487500</v>
      </c>
      <c r="M41" s="58">
        <f>D41-F41</f>
        <v>0</v>
      </c>
      <c r="N41" s="11" t="s">
        <v>59</v>
      </c>
      <c r="O41" s="12" t="s">
        <v>107</v>
      </c>
    </row>
    <row r="42" spans="2:15" ht="56.25" x14ac:dyDescent="0.3">
      <c r="B42" s="6">
        <v>22</v>
      </c>
      <c r="C42" s="7" t="s">
        <v>60</v>
      </c>
      <c r="D42" s="8"/>
      <c r="E42" s="8"/>
      <c r="F42" s="19"/>
      <c r="G42" s="19"/>
      <c r="H42" s="20">
        <f>H41-1243750</f>
        <v>1243750</v>
      </c>
      <c r="I42" s="57">
        <f t="shared" si="0"/>
        <v>1.2437499999999999</v>
      </c>
      <c r="J42" s="57">
        <v>0</v>
      </c>
      <c r="K42" s="10"/>
      <c r="L42" s="9"/>
      <c r="M42" s="58"/>
      <c r="N42" s="11"/>
      <c r="O42" s="12"/>
    </row>
    <row r="43" spans="2:15" ht="37.5" x14ac:dyDescent="0.3">
      <c r="B43" s="6"/>
      <c r="C43" s="7" t="s">
        <v>126</v>
      </c>
      <c r="D43" s="8">
        <f>5940000-20000</f>
        <v>5920000</v>
      </c>
      <c r="E43" s="8"/>
      <c r="F43" s="19">
        <v>5920000</v>
      </c>
      <c r="G43" s="21" t="s">
        <v>163</v>
      </c>
      <c r="H43" s="20">
        <v>5920000</v>
      </c>
      <c r="I43" s="57">
        <f t="shared" si="0"/>
        <v>5.92</v>
      </c>
      <c r="J43" s="57"/>
      <c r="K43" s="10">
        <f>H43*100/D43</f>
        <v>100</v>
      </c>
      <c r="L43" s="9">
        <f>D43-H43</f>
        <v>0</v>
      </c>
      <c r="M43" s="58">
        <f>D43-F43</f>
        <v>0</v>
      </c>
      <c r="N43" s="11" t="s">
        <v>59</v>
      </c>
      <c r="O43" s="12" t="s">
        <v>144</v>
      </c>
    </row>
    <row r="44" spans="2:15" ht="37.5" x14ac:dyDescent="0.3">
      <c r="B44" s="6"/>
      <c r="C44" s="7" t="s">
        <v>127</v>
      </c>
      <c r="D44" s="8">
        <f>5940000-20000</f>
        <v>5920000</v>
      </c>
      <c r="E44" s="8"/>
      <c r="F44" s="19">
        <v>5920000</v>
      </c>
      <c r="G44" s="21" t="s">
        <v>164</v>
      </c>
      <c r="H44" s="20">
        <v>5920000</v>
      </c>
      <c r="I44" s="57">
        <f t="shared" si="0"/>
        <v>5.92</v>
      </c>
      <c r="J44" s="57"/>
      <c r="K44" s="10">
        <f>H44*100/D44</f>
        <v>100</v>
      </c>
      <c r="L44" s="9">
        <f>D44-H44</f>
        <v>0</v>
      </c>
      <c r="M44" s="58">
        <f>D44-F44</f>
        <v>0</v>
      </c>
      <c r="N44" s="11" t="s">
        <v>59</v>
      </c>
      <c r="O44" s="12" t="s">
        <v>144</v>
      </c>
    </row>
    <row r="45" spans="2:15" ht="56.25" x14ac:dyDescent="0.3">
      <c r="B45" s="13">
        <v>23</v>
      </c>
      <c r="C45" s="7" t="s">
        <v>128</v>
      </c>
      <c r="D45" s="8">
        <f>5776900-2300289</f>
        <v>3476611</v>
      </c>
      <c r="E45" s="8"/>
      <c r="F45" s="23">
        <v>3476610.04</v>
      </c>
      <c r="G45" s="21" t="s">
        <v>196</v>
      </c>
      <c r="H45" s="23">
        <v>1738305.02</v>
      </c>
      <c r="I45" s="57">
        <f t="shared" si="0"/>
        <v>1.7383050200000001</v>
      </c>
      <c r="K45" s="10">
        <f>H45*100/D45</f>
        <v>49.999986193451036</v>
      </c>
      <c r="L45" s="9">
        <f>D45-H45</f>
        <v>1738305.98</v>
      </c>
      <c r="M45" s="59">
        <f>D45-F45</f>
        <v>0.9599999999627471</v>
      </c>
      <c r="N45" s="11" t="s">
        <v>59</v>
      </c>
      <c r="O45" s="12" t="s">
        <v>107</v>
      </c>
    </row>
    <row r="46" spans="2:15" ht="75" x14ac:dyDescent="0.3">
      <c r="B46" s="13">
        <v>24</v>
      </c>
      <c r="C46" s="7" t="s">
        <v>62</v>
      </c>
      <c r="D46" s="8">
        <f>10000000-50000</f>
        <v>9950000</v>
      </c>
      <c r="E46" s="8"/>
      <c r="F46" s="20">
        <v>9950000</v>
      </c>
      <c r="G46" s="21" t="s">
        <v>109</v>
      </c>
      <c r="H46" s="20">
        <v>9950000</v>
      </c>
      <c r="I46" s="57">
        <f t="shared" si="0"/>
        <v>9.9499999999999993</v>
      </c>
      <c r="K46" s="10">
        <f>H46*100/D46</f>
        <v>100</v>
      </c>
      <c r="L46" s="9">
        <f>D46-H46</f>
        <v>0</v>
      </c>
      <c r="M46" s="58">
        <f>D46-F46</f>
        <v>0</v>
      </c>
      <c r="N46" s="11" t="s">
        <v>59</v>
      </c>
      <c r="O46" s="12" t="s">
        <v>144</v>
      </c>
    </row>
    <row r="47" spans="2:15" ht="56.25" x14ac:dyDescent="0.3">
      <c r="B47" s="6">
        <v>25</v>
      </c>
      <c r="C47" s="7" t="s">
        <v>63</v>
      </c>
      <c r="D47" s="8">
        <f>4950000-20000</f>
        <v>4930000</v>
      </c>
      <c r="E47" s="8"/>
      <c r="F47" s="20">
        <v>4930000</v>
      </c>
      <c r="G47" s="21" t="s">
        <v>109</v>
      </c>
      <c r="H47" s="20">
        <v>4930000</v>
      </c>
      <c r="I47" s="57">
        <f t="shared" si="0"/>
        <v>4.93</v>
      </c>
      <c r="K47" s="10">
        <f>H47*100/D47</f>
        <v>100</v>
      </c>
      <c r="L47" s="9">
        <f>D47-H47</f>
        <v>0</v>
      </c>
      <c r="M47" s="58">
        <f>D47-F47</f>
        <v>0</v>
      </c>
      <c r="N47" s="11" t="s">
        <v>59</v>
      </c>
      <c r="O47" s="12" t="s">
        <v>144</v>
      </c>
    </row>
    <row r="48" spans="2:15" ht="56.25" x14ac:dyDescent="0.3">
      <c r="B48" s="13">
        <v>26</v>
      </c>
      <c r="C48" s="7" t="s">
        <v>64</v>
      </c>
      <c r="D48" s="8"/>
      <c r="E48" s="8"/>
      <c r="F48" s="20"/>
      <c r="G48" s="21"/>
      <c r="H48" s="20"/>
      <c r="I48" s="57">
        <f t="shared" si="0"/>
        <v>0</v>
      </c>
      <c r="J48" s="57">
        <v>0</v>
      </c>
      <c r="K48" s="10"/>
      <c r="L48" s="9"/>
      <c r="M48" s="58"/>
      <c r="N48" s="11"/>
      <c r="O48" s="12"/>
    </row>
    <row r="49" spans="2:15" ht="37.5" x14ac:dyDescent="0.3">
      <c r="B49" s="13"/>
      <c r="C49" s="7" t="s">
        <v>145</v>
      </c>
      <c r="D49" s="8">
        <f>1237500-61875</f>
        <v>1175625</v>
      </c>
      <c r="E49" s="8"/>
      <c r="F49" s="20">
        <v>1175625</v>
      </c>
      <c r="G49" s="21" t="s">
        <v>109</v>
      </c>
      <c r="H49" s="20">
        <v>1175625</v>
      </c>
      <c r="I49" s="57">
        <f t="shared" si="0"/>
        <v>1.1756249999999999</v>
      </c>
      <c r="J49" s="57">
        <v>0</v>
      </c>
      <c r="K49" s="10">
        <f t="shared" ref="K49:K87" si="6">H49*100/D49</f>
        <v>100</v>
      </c>
      <c r="L49" s="9">
        <f t="shared" ref="L49:L74" si="7">D49-H49</f>
        <v>0</v>
      </c>
      <c r="M49" s="58">
        <f t="shared" ref="M49:M58" si="8">D49-F49</f>
        <v>0</v>
      </c>
      <c r="N49" s="11" t="s">
        <v>59</v>
      </c>
      <c r="O49" s="12" t="s">
        <v>144</v>
      </c>
    </row>
    <row r="50" spans="2:15" ht="37.5" x14ac:dyDescent="0.3">
      <c r="B50" s="13"/>
      <c r="C50" s="7" t="s">
        <v>146</v>
      </c>
      <c r="D50" s="8">
        <f>643500-32175</f>
        <v>611325</v>
      </c>
      <c r="E50" s="8"/>
      <c r="F50" s="20">
        <v>611325</v>
      </c>
      <c r="G50" s="21" t="s">
        <v>147</v>
      </c>
      <c r="H50" s="20">
        <v>611325</v>
      </c>
      <c r="I50" s="57">
        <f t="shared" si="0"/>
        <v>0.61132500000000001</v>
      </c>
      <c r="J50" s="57">
        <v>0</v>
      </c>
      <c r="K50" s="10">
        <f t="shared" si="6"/>
        <v>100</v>
      </c>
      <c r="L50" s="9">
        <f t="shared" si="7"/>
        <v>0</v>
      </c>
      <c r="M50" s="58">
        <f t="shared" si="8"/>
        <v>0</v>
      </c>
      <c r="N50" s="11" t="s">
        <v>59</v>
      </c>
      <c r="O50" s="12" t="s">
        <v>144</v>
      </c>
    </row>
    <row r="51" spans="2:15" ht="37.5" x14ac:dyDescent="0.3">
      <c r="B51" s="13"/>
      <c r="C51" s="7" t="s">
        <v>148</v>
      </c>
      <c r="D51" s="8">
        <f>4801500-240075</f>
        <v>4561425</v>
      </c>
      <c r="E51" s="8"/>
      <c r="F51" s="20">
        <v>4561425</v>
      </c>
      <c r="G51" s="21" t="s">
        <v>149</v>
      </c>
      <c r="H51" s="20">
        <v>4561425</v>
      </c>
      <c r="I51" s="57">
        <f t="shared" si="0"/>
        <v>4.5614249999999998</v>
      </c>
      <c r="J51" s="57">
        <v>0</v>
      </c>
      <c r="K51" s="10">
        <f t="shared" si="6"/>
        <v>100</v>
      </c>
      <c r="L51" s="9">
        <f t="shared" si="7"/>
        <v>0</v>
      </c>
      <c r="M51" s="58">
        <f t="shared" si="8"/>
        <v>0</v>
      </c>
      <c r="N51" s="11" t="s">
        <v>59</v>
      </c>
      <c r="O51" s="12" t="s">
        <v>144</v>
      </c>
    </row>
    <row r="52" spans="2:15" ht="37.5" x14ac:dyDescent="0.3">
      <c r="B52" s="13"/>
      <c r="C52" s="7" t="s">
        <v>150</v>
      </c>
      <c r="D52" s="8">
        <f>1237500-61875</f>
        <v>1175625</v>
      </c>
      <c r="E52" s="8"/>
      <c r="F52" s="20">
        <v>1175625</v>
      </c>
      <c r="G52" s="21" t="s">
        <v>151</v>
      </c>
      <c r="H52" s="20">
        <v>1175625</v>
      </c>
      <c r="I52" s="57">
        <f t="shared" si="0"/>
        <v>1.1756249999999999</v>
      </c>
      <c r="J52" s="57">
        <v>0</v>
      </c>
      <c r="K52" s="10">
        <f t="shared" si="6"/>
        <v>100</v>
      </c>
      <c r="L52" s="9">
        <f t="shared" si="7"/>
        <v>0</v>
      </c>
      <c r="M52" s="58">
        <f t="shared" si="8"/>
        <v>0</v>
      </c>
      <c r="N52" s="11" t="s">
        <v>59</v>
      </c>
      <c r="O52" s="12" t="s">
        <v>144</v>
      </c>
    </row>
    <row r="53" spans="2:15" ht="56.25" x14ac:dyDescent="0.3">
      <c r="B53" s="13">
        <v>27</v>
      </c>
      <c r="C53" s="7" t="s">
        <v>65</v>
      </c>
      <c r="D53" s="8">
        <f>11711000-1360411-2850589</f>
        <v>7500000</v>
      </c>
      <c r="E53" s="8"/>
      <c r="F53" s="20">
        <v>7500000</v>
      </c>
      <c r="G53" s="21" t="s">
        <v>110</v>
      </c>
      <c r="H53" s="20">
        <v>7500000</v>
      </c>
      <c r="I53" s="57">
        <f t="shared" si="0"/>
        <v>7.5</v>
      </c>
      <c r="K53" s="10">
        <f t="shared" si="6"/>
        <v>100</v>
      </c>
      <c r="L53" s="9">
        <f t="shared" si="7"/>
        <v>0</v>
      </c>
      <c r="M53" s="58">
        <f t="shared" si="8"/>
        <v>0</v>
      </c>
      <c r="N53" s="11" t="s">
        <v>66</v>
      </c>
      <c r="O53" s="12" t="s">
        <v>144</v>
      </c>
    </row>
    <row r="54" spans="2:15" ht="56.25" x14ac:dyDescent="0.3">
      <c r="B54" s="6">
        <v>28</v>
      </c>
      <c r="C54" s="7" t="s">
        <v>67</v>
      </c>
      <c r="D54" s="8">
        <f>12025000-4163000</f>
        <v>7862000</v>
      </c>
      <c r="E54" s="8"/>
      <c r="F54" s="20">
        <v>7862000</v>
      </c>
      <c r="G54" s="21" t="s">
        <v>111</v>
      </c>
      <c r="H54" s="20">
        <v>7862000</v>
      </c>
      <c r="I54" s="57">
        <f t="shared" si="0"/>
        <v>7.8620000000000001</v>
      </c>
      <c r="J54" s="57">
        <v>0</v>
      </c>
      <c r="K54" s="10">
        <f t="shared" si="6"/>
        <v>100</v>
      </c>
      <c r="L54" s="9">
        <f t="shared" si="7"/>
        <v>0</v>
      </c>
      <c r="M54" s="58">
        <f t="shared" si="8"/>
        <v>0</v>
      </c>
      <c r="N54" s="11" t="s">
        <v>66</v>
      </c>
      <c r="O54" s="12" t="s">
        <v>144</v>
      </c>
    </row>
    <row r="55" spans="2:15" ht="56.25" x14ac:dyDescent="0.3">
      <c r="B55" s="13">
        <v>29</v>
      </c>
      <c r="C55" s="7" t="s">
        <v>68</v>
      </c>
      <c r="D55" s="8">
        <f>11019100-3217577</f>
        <v>7801523</v>
      </c>
      <c r="E55" s="8"/>
      <c r="F55" s="23">
        <v>7801522.7999999998</v>
      </c>
      <c r="G55" s="21" t="s">
        <v>152</v>
      </c>
      <c r="H55" s="20"/>
      <c r="I55" s="57">
        <f t="shared" si="0"/>
        <v>0</v>
      </c>
      <c r="J55" s="57">
        <v>0</v>
      </c>
      <c r="K55" s="10">
        <f t="shared" si="6"/>
        <v>0</v>
      </c>
      <c r="L55" s="9">
        <f t="shared" si="7"/>
        <v>7801523</v>
      </c>
      <c r="M55" s="59">
        <f t="shared" si="8"/>
        <v>0.20000000018626451</v>
      </c>
      <c r="N55" s="11" t="s">
        <v>69</v>
      </c>
      <c r="O55" s="12" t="s">
        <v>107</v>
      </c>
    </row>
    <row r="56" spans="2:15" ht="56.25" x14ac:dyDescent="0.3">
      <c r="B56" s="13">
        <v>30</v>
      </c>
      <c r="C56" s="7" t="s">
        <v>70</v>
      </c>
      <c r="D56" s="8">
        <f>1754200-306200</f>
        <v>1448000</v>
      </c>
      <c r="E56" s="8"/>
      <c r="F56" s="20">
        <v>1448000</v>
      </c>
      <c r="G56" s="21" t="s">
        <v>131</v>
      </c>
      <c r="H56" s="20">
        <v>1448000</v>
      </c>
      <c r="I56" s="57">
        <f t="shared" si="0"/>
        <v>1.448</v>
      </c>
      <c r="J56" s="57">
        <v>0</v>
      </c>
      <c r="K56" s="10">
        <f t="shared" si="6"/>
        <v>100</v>
      </c>
      <c r="L56" s="9">
        <f t="shared" si="7"/>
        <v>0</v>
      </c>
      <c r="M56" s="58">
        <f t="shared" si="8"/>
        <v>0</v>
      </c>
      <c r="N56" s="11" t="s">
        <v>69</v>
      </c>
      <c r="O56" s="12" t="s">
        <v>144</v>
      </c>
    </row>
    <row r="57" spans="2:15" ht="42.75" customHeight="1" x14ac:dyDescent="0.3">
      <c r="B57" s="6">
        <v>31</v>
      </c>
      <c r="C57" s="7" t="s">
        <v>71</v>
      </c>
      <c r="D57" s="8">
        <f>3969000-1081000</f>
        <v>2888000</v>
      </c>
      <c r="E57" s="8"/>
      <c r="F57" s="20">
        <v>2888000</v>
      </c>
      <c r="G57" s="21" t="s">
        <v>197</v>
      </c>
      <c r="H57" s="20">
        <v>2888000</v>
      </c>
      <c r="I57" s="57">
        <f t="shared" si="0"/>
        <v>2.8879999999999999</v>
      </c>
      <c r="J57" s="57">
        <v>0</v>
      </c>
      <c r="K57" s="10">
        <f t="shared" si="6"/>
        <v>100</v>
      </c>
      <c r="L57" s="9">
        <f t="shared" si="7"/>
        <v>0</v>
      </c>
      <c r="M57" s="58">
        <f t="shared" si="8"/>
        <v>0</v>
      </c>
      <c r="N57" s="11" t="s">
        <v>72</v>
      </c>
      <c r="O57" s="12" t="s">
        <v>144</v>
      </c>
    </row>
    <row r="58" spans="2:15" ht="56.25" x14ac:dyDescent="0.3">
      <c r="B58" s="13">
        <v>32</v>
      </c>
      <c r="C58" s="7" t="s">
        <v>73</v>
      </c>
      <c r="D58" s="8">
        <f>8361100-3381634-643466</f>
        <v>4336000</v>
      </c>
      <c r="E58" s="8"/>
      <c r="F58" s="20">
        <v>4314538.7300000004</v>
      </c>
      <c r="G58" s="21" t="s">
        <v>198</v>
      </c>
      <c r="H58" s="20">
        <v>4314538.7300000004</v>
      </c>
      <c r="I58" s="57">
        <f t="shared" si="0"/>
        <v>4.3145387300000007</v>
      </c>
      <c r="J58" s="57">
        <v>0</v>
      </c>
      <c r="K58" s="10">
        <f t="shared" si="6"/>
        <v>99.505044511070125</v>
      </c>
      <c r="L58" s="9">
        <f t="shared" si="7"/>
        <v>21461.269999999553</v>
      </c>
      <c r="M58" s="58">
        <f t="shared" si="8"/>
        <v>21461.269999999553</v>
      </c>
      <c r="N58" s="11" t="s">
        <v>72</v>
      </c>
      <c r="O58" s="12" t="s">
        <v>144</v>
      </c>
    </row>
    <row r="59" spans="2:15" ht="56.25" x14ac:dyDescent="0.3">
      <c r="B59" s="13">
        <v>33</v>
      </c>
      <c r="C59" s="7" t="s">
        <v>74</v>
      </c>
      <c r="D59" s="8">
        <f>1509200-623200</f>
        <v>886000</v>
      </c>
      <c r="E59" s="8"/>
      <c r="F59" s="23">
        <v>886000</v>
      </c>
      <c r="G59" s="21" t="s">
        <v>132</v>
      </c>
      <c r="H59" s="20">
        <v>886000</v>
      </c>
      <c r="I59" s="57">
        <f t="shared" si="0"/>
        <v>0.88600000000000001</v>
      </c>
      <c r="J59" s="57">
        <v>0</v>
      </c>
      <c r="K59" s="10">
        <f t="shared" si="6"/>
        <v>100</v>
      </c>
      <c r="L59" s="9">
        <f t="shared" si="7"/>
        <v>0</v>
      </c>
      <c r="M59" s="58">
        <f>D59-F59</f>
        <v>0</v>
      </c>
      <c r="N59" s="11" t="s">
        <v>75</v>
      </c>
      <c r="O59" s="12" t="s">
        <v>144</v>
      </c>
    </row>
    <row r="60" spans="2:15" ht="56.25" x14ac:dyDescent="0.3">
      <c r="B60" s="6">
        <v>34</v>
      </c>
      <c r="C60" s="7" t="s">
        <v>76</v>
      </c>
      <c r="D60" s="8">
        <f>10470400-1885400</f>
        <v>8585000</v>
      </c>
      <c r="E60" s="8"/>
      <c r="F60" s="20">
        <v>8585000</v>
      </c>
      <c r="G60" s="21" t="s">
        <v>153</v>
      </c>
      <c r="H60" s="20">
        <v>4869412</v>
      </c>
      <c r="I60" s="57">
        <f t="shared" si="0"/>
        <v>4.8694119999999996</v>
      </c>
      <c r="J60" s="57">
        <v>0</v>
      </c>
      <c r="K60" s="10">
        <f t="shared" si="6"/>
        <v>56.72</v>
      </c>
      <c r="L60" s="9">
        <f t="shared" si="7"/>
        <v>3715588</v>
      </c>
      <c r="M60" s="58">
        <f t="shared" ref="M60:M73" si="9">D60-F60</f>
        <v>0</v>
      </c>
      <c r="N60" s="11" t="s">
        <v>75</v>
      </c>
      <c r="O60" s="12" t="s">
        <v>166</v>
      </c>
    </row>
    <row r="61" spans="2:15" ht="37.5" x14ac:dyDescent="0.3">
      <c r="B61" s="13">
        <v>35</v>
      </c>
      <c r="C61" s="7" t="s">
        <v>77</v>
      </c>
      <c r="D61" s="8">
        <f>3430000-383000</f>
        <v>3047000</v>
      </c>
      <c r="E61" s="8"/>
      <c r="F61" s="15">
        <v>3047000</v>
      </c>
      <c r="G61" s="21" t="s">
        <v>133</v>
      </c>
      <c r="H61" s="20">
        <v>3047000</v>
      </c>
      <c r="I61" s="57">
        <f t="shared" si="0"/>
        <v>3.0470000000000002</v>
      </c>
      <c r="J61" s="57">
        <v>0</v>
      </c>
      <c r="K61" s="10">
        <f t="shared" si="6"/>
        <v>100</v>
      </c>
      <c r="L61" s="9">
        <f t="shared" si="7"/>
        <v>0</v>
      </c>
      <c r="M61" s="58">
        <f t="shared" si="9"/>
        <v>0</v>
      </c>
      <c r="N61" s="11" t="s">
        <v>75</v>
      </c>
      <c r="O61" s="12" t="s">
        <v>144</v>
      </c>
    </row>
    <row r="62" spans="2:15" ht="75" x14ac:dyDescent="0.3">
      <c r="B62" s="13">
        <v>36</v>
      </c>
      <c r="C62" s="7" t="s">
        <v>78</v>
      </c>
      <c r="D62" s="8">
        <f>12119700-2719700</f>
        <v>9400000</v>
      </c>
      <c r="E62" s="8"/>
      <c r="F62" s="15">
        <v>9400000</v>
      </c>
      <c r="G62" s="21" t="s">
        <v>134</v>
      </c>
      <c r="H62" s="20">
        <v>1880000</v>
      </c>
      <c r="I62" s="57">
        <f t="shared" si="0"/>
        <v>1.88</v>
      </c>
      <c r="J62" s="57">
        <v>0</v>
      </c>
      <c r="K62" s="10">
        <f t="shared" si="6"/>
        <v>20</v>
      </c>
      <c r="L62" s="9">
        <f t="shared" si="7"/>
        <v>7520000</v>
      </c>
      <c r="M62" s="58">
        <f t="shared" si="9"/>
        <v>0</v>
      </c>
      <c r="N62" s="11" t="s">
        <v>79</v>
      </c>
      <c r="O62" s="12" t="s">
        <v>107</v>
      </c>
    </row>
    <row r="63" spans="2:15" ht="75" x14ac:dyDescent="0.3">
      <c r="B63" s="6">
        <v>37</v>
      </c>
      <c r="C63" s="7" t="s">
        <v>80</v>
      </c>
      <c r="D63" s="8">
        <f>7906600-1745234-631366</f>
        <v>5530000</v>
      </c>
      <c r="E63" s="8"/>
      <c r="F63" s="20">
        <v>5530000</v>
      </c>
      <c r="G63" s="21" t="s">
        <v>135</v>
      </c>
      <c r="H63" s="20">
        <v>5530000</v>
      </c>
      <c r="I63" s="57">
        <f t="shared" si="0"/>
        <v>5.53</v>
      </c>
      <c r="J63" s="57">
        <v>0</v>
      </c>
      <c r="K63" s="10">
        <f t="shared" si="6"/>
        <v>100</v>
      </c>
      <c r="L63" s="9">
        <f t="shared" si="7"/>
        <v>0</v>
      </c>
      <c r="M63" s="58">
        <f t="shared" si="9"/>
        <v>0</v>
      </c>
      <c r="N63" s="11" t="s">
        <v>79</v>
      </c>
      <c r="O63" s="12" t="s">
        <v>144</v>
      </c>
    </row>
    <row r="64" spans="2:15" ht="75" x14ac:dyDescent="0.3">
      <c r="B64" s="13">
        <v>38</v>
      </c>
      <c r="C64" s="7" t="s">
        <v>81</v>
      </c>
      <c r="D64" s="8">
        <f>9800000-501000</f>
        <v>9299000</v>
      </c>
      <c r="E64" s="8"/>
      <c r="F64" s="20">
        <v>9299000</v>
      </c>
      <c r="G64" s="21" t="s">
        <v>136</v>
      </c>
      <c r="H64" s="20">
        <v>1394850</v>
      </c>
      <c r="I64" s="57">
        <f t="shared" si="0"/>
        <v>1.3948499999999999</v>
      </c>
      <c r="J64" s="57">
        <v>0</v>
      </c>
      <c r="K64" s="10">
        <f t="shared" si="6"/>
        <v>15</v>
      </c>
      <c r="L64" s="9">
        <f t="shared" si="7"/>
        <v>7904150</v>
      </c>
      <c r="M64" s="58">
        <f t="shared" si="9"/>
        <v>0</v>
      </c>
      <c r="N64" s="11" t="s">
        <v>79</v>
      </c>
      <c r="O64" s="12" t="s">
        <v>107</v>
      </c>
    </row>
    <row r="65" spans="2:15" ht="56.25" x14ac:dyDescent="0.3">
      <c r="B65" s="13">
        <v>39</v>
      </c>
      <c r="C65" s="7" t="s">
        <v>82</v>
      </c>
      <c r="D65" s="8">
        <v>19899900</v>
      </c>
      <c r="E65" s="8"/>
      <c r="F65" s="20">
        <v>19850000</v>
      </c>
      <c r="G65" s="21" t="s">
        <v>167</v>
      </c>
      <c r="H65" s="20">
        <v>4962500</v>
      </c>
      <c r="I65" s="57">
        <f t="shared" si="0"/>
        <v>4.9625000000000004</v>
      </c>
      <c r="J65" s="57">
        <v>0</v>
      </c>
      <c r="K65" s="10">
        <f t="shared" si="6"/>
        <v>24.937311242770065</v>
      </c>
      <c r="L65" s="9">
        <f t="shared" si="7"/>
        <v>14937400</v>
      </c>
      <c r="M65" s="66">
        <f t="shared" si="9"/>
        <v>49900</v>
      </c>
      <c r="N65" s="11" t="s">
        <v>79</v>
      </c>
      <c r="O65" s="12" t="s">
        <v>166</v>
      </c>
    </row>
    <row r="66" spans="2:15" ht="37.5" x14ac:dyDescent="0.3">
      <c r="B66" s="6">
        <v>40</v>
      </c>
      <c r="C66" s="7" t="s">
        <v>83</v>
      </c>
      <c r="D66" s="8">
        <v>5571700</v>
      </c>
      <c r="E66" s="8"/>
      <c r="F66" s="20">
        <v>4600000</v>
      </c>
      <c r="G66" s="21" t="s">
        <v>199</v>
      </c>
      <c r="H66" s="20"/>
      <c r="I66" s="57">
        <f t="shared" si="0"/>
        <v>0</v>
      </c>
      <c r="J66" s="57">
        <v>0</v>
      </c>
      <c r="K66" s="10">
        <f>H66*100/D66</f>
        <v>0</v>
      </c>
      <c r="L66" s="9">
        <f t="shared" si="7"/>
        <v>5571700</v>
      </c>
      <c r="M66" s="15">
        <f t="shared" si="9"/>
        <v>971700</v>
      </c>
      <c r="N66" s="11" t="s">
        <v>84</v>
      </c>
      <c r="O66" s="12" t="s">
        <v>107</v>
      </c>
    </row>
    <row r="67" spans="2:15" ht="56.25" x14ac:dyDescent="0.3">
      <c r="B67" s="13">
        <v>41</v>
      </c>
      <c r="C67" s="7" t="s">
        <v>85</v>
      </c>
      <c r="D67" s="8">
        <v>2338300</v>
      </c>
      <c r="E67" s="8"/>
      <c r="F67" s="20">
        <v>2335000</v>
      </c>
      <c r="G67" s="21" t="s">
        <v>200</v>
      </c>
      <c r="H67" s="20"/>
      <c r="I67" s="57">
        <f t="shared" si="0"/>
        <v>0</v>
      </c>
      <c r="J67" s="57">
        <v>0</v>
      </c>
      <c r="K67" s="10">
        <f t="shared" si="6"/>
        <v>0</v>
      </c>
      <c r="L67" s="9">
        <f t="shared" si="7"/>
        <v>2338300</v>
      </c>
      <c r="M67" s="15">
        <f t="shared" si="9"/>
        <v>3300</v>
      </c>
      <c r="N67" s="11" t="s">
        <v>84</v>
      </c>
      <c r="O67" s="12" t="s">
        <v>107</v>
      </c>
    </row>
    <row r="68" spans="2:15" ht="56.25" x14ac:dyDescent="0.3">
      <c r="B68" s="13">
        <v>42</v>
      </c>
      <c r="C68" s="7" t="s">
        <v>86</v>
      </c>
      <c r="D68" s="8">
        <f>13563200-2500000</f>
        <v>11063200</v>
      </c>
      <c r="E68" s="8"/>
      <c r="F68" s="20">
        <v>7740000</v>
      </c>
      <c r="G68" s="21" t="s">
        <v>168</v>
      </c>
      <c r="H68" s="20"/>
      <c r="I68" s="57">
        <f t="shared" si="0"/>
        <v>0</v>
      </c>
      <c r="J68" s="57">
        <v>0</v>
      </c>
      <c r="K68" s="10">
        <f t="shared" si="6"/>
        <v>0</v>
      </c>
      <c r="L68" s="9">
        <f t="shared" si="7"/>
        <v>11063200</v>
      </c>
      <c r="M68" s="15">
        <f t="shared" si="9"/>
        <v>3323200</v>
      </c>
      <c r="N68" s="11" t="s">
        <v>84</v>
      </c>
      <c r="O68" s="12" t="s">
        <v>107</v>
      </c>
    </row>
    <row r="69" spans="2:15" ht="37.5" x14ac:dyDescent="0.3">
      <c r="B69" s="6">
        <v>43</v>
      </c>
      <c r="C69" s="7" t="s">
        <v>87</v>
      </c>
      <c r="D69" s="8">
        <f>13720000-3222000</f>
        <v>10498000</v>
      </c>
      <c r="E69" s="8"/>
      <c r="F69" s="20">
        <v>10498000</v>
      </c>
      <c r="G69" s="21" t="s">
        <v>140</v>
      </c>
      <c r="H69" s="20"/>
      <c r="I69" s="57">
        <f t="shared" ref="I69:I74" si="10">H69/1000000</f>
        <v>0</v>
      </c>
      <c r="J69" s="57">
        <v>0</v>
      </c>
      <c r="K69" s="10">
        <f t="shared" si="6"/>
        <v>0</v>
      </c>
      <c r="L69" s="9">
        <f t="shared" si="7"/>
        <v>10498000</v>
      </c>
      <c r="M69" s="58">
        <f t="shared" si="9"/>
        <v>0</v>
      </c>
      <c r="N69" s="11" t="s">
        <v>88</v>
      </c>
      <c r="O69" s="12" t="s">
        <v>107</v>
      </c>
    </row>
    <row r="70" spans="2:15" ht="75" x14ac:dyDescent="0.3">
      <c r="B70" s="13">
        <v>44</v>
      </c>
      <c r="C70" s="7" t="s">
        <v>89</v>
      </c>
      <c r="D70" s="8">
        <f>9780400-645634-77000-1331000-334374</f>
        <v>7392392</v>
      </c>
      <c r="E70" s="8"/>
      <c r="F70" s="20">
        <v>7392392</v>
      </c>
      <c r="G70" s="21" t="s">
        <v>117</v>
      </c>
      <c r="H70" s="20">
        <v>5470370.0800000001</v>
      </c>
      <c r="I70" s="57">
        <f t="shared" si="10"/>
        <v>5.4703700800000004</v>
      </c>
      <c r="J70" s="57">
        <v>0</v>
      </c>
      <c r="K70" s="10">
        <f t="shared" si="6"/>
        <v>74</v>
      </c>
      <c r="L70" s="9">
        <f t="shared" si="7"/>
        <v>1922021.92</v>
      </c>
      <c r="M70" s="58">
        <f t="shared" si="9"/>
        <v>0</v>
      </c>
      <c r="N70" s="11" t="s">
        <v>90</v>
      </c>
      <c r="O70" s="12" t="s">
        <v>107</v>
      </c>
    </row>
    <row r="71" spans="2:15" ht="37.5" x14ac:dyDescent="0.3">
      <c r="B71" s="13">
        <v>45</v>
      </c>
      <c r="C71" s="7" t="s">
        <v>91</v>
      </c>
      <c r="D71" s="8">
        <f>19796000-1892000-407000</f>
        <v>17497000</v>
      </c>
      <c r="E71" s="8"/>
      <c r="F71" s="20">
        <v>17497000</v>
      </c>
      <c r="G71" s="21" t="s">
        <v>118</v>
      </c>
      <c r="H71" s="20">
        <v>10498200</v>
      </c>
      <c r="I71" s="57">
        <f t="shared" si="10"/>
        <v>10.498200000000001</v>
      </c>
      <c r="J71" s="57">
        <v>0</v>
      </c>
      <c r="K71" s="10">
        <f t="shared" si="6"/>
        <v>60</v>
      </c>
      <c r="L71" s="9">
        <f t="shared" si="7"/>
        <v>6998800</v>
      </c>
      <c r="M71" s="58">
        <f t="shared" si="9"/>
        <v>0</v>
      </c>
      <c r="N71" s="11" t="s">
        <v>90</v>
      </c>
      <c r="O71" s="12" t="s">
        <v>107</v>
      </c>
    </row>
    <row r="72" spans="2:15" ht="56.25" x14ac:dyDescent="0.3">
      <c r="B72" s="6">
        <v>46</v>
      </c>
      <c r="C72" s="7" t="s">
        <v>92</v>
      </c>
      <c r="D72" s="8">
        <f>822200-348089</f>
        <v>474111</v>
      </c>
      <c r="E72" s="8" t="s">
        <v>157</v>
      </c>
      <c r="F72" s="20">
        <v>474111</v>
      </c>
      <c r="G72" s="21" t="s">
        <v>119</v>
      </c>
      <c r="H72" s="20">
        <v>474111</v>
      </c>
      <c r="I72" s="57">
        <f t="shared" si="10"/>
        <v>0.474111</v>
      </c>
      <c r="K72" s="10">
        <f t="shared" si="6"/>
        <v>100</v>
      </c>
      <c r="L72" s="9">
        <f t="shared" si="7"/>
        <v>0</v>
      </c>
      <c r="M72" s="58">
        <f>D72-F72</f>
        <v>0</v>
      </c>
      <c r="N72" s="11" t="s">
        <v>93</v>
      </c>
      <c r="O72" s="12" t="s">
        <v>144</v>
      </c>
    </row>
    <row r="73" spans="2:15" ht="56.25" x14ac:dyDescent="0.3">
      <c r="B73" s="13">
        <v>47</v>
      </c>
      <c r="C73" s="7" t="s">
        <v>94</v>
      </c>
      <c r="D73" s="8">
        <f>7963500-1410537-182163</f>
        <v>6370800</v>
      </c>
      <c r="E73" s="8"/>
      <c r="F73" s="23">
        <v>6370800</v>
      </c>
      <c r="G73" s="21" t="s">
        <v>120</v>
      </c>
      <c r="H73" s="20">
        <v>6370800</v>
      </c>
      <c r="I73" s="57">
        <f t="shared" si="10"/>
        <v>6.3708</v>
      </c>
      <c r="J73" s="57">
        <v>0</v>
      </c>
      <c r="K73" s="10">
        <f t="shared" si="6"/>
        <v>100</v>
      </c>
      <c r="L73" s="9">
        <f t="shared" si="7"/>
        <v>0</v>
      </c>
      <c r="M73" s="58">
        <f t="shared" si="9"/>
        <v>0</v>
      </c>
      <c r="N73" s="11" t="s">
        <v>93</v>
      </c>
      <c r="O73" s="12" t="s">
        <v>144</v>
      </c>
    </row>
    <row r="74" spans="2:15" ht="37.5" customHeight="1" x14ac:dyDescent="0.3">
      <c r="B74" s="19"/>
      <c r="C74" s="7" t="s">
        <v>95</v>
      </c>
      <c r="D74" s="8">
        <v>9000000</v>
      </c>
      <c r="E74" s="8"/>
      <c r="F74" s="19"/>
      <c r="G74" s="19"/>
      <c r="H74" s="24">
        <v>6336129.6299999999</v>
      </c>
      <c r="I74" s="57">
        <f t="shared" si="10"/>
        <v>6.3361296300000003</v>
      </c>
      <c r="K74" s="10">
        <f t="shared" si="6"/>
        <v>70.401440333333326</v>
      </c>
      <c r="L74" s="9">
        <f t="shared" si="7"/>
        <v>2663870.37</v>
      </c>
      <c r="M74" s="58"/>
      <c r="N74" s="11" t="s">
        <v>96</v>
      </c>
      <c r="O74" s="12"/>
    </row>
    <row r="75" spans="2:15" ht="21.75" customHeight="1" x14ac:dyDescent="0.3">
      <c r="B75" s="19"/>
      <c r="C75" s="60" t="s">
        <v>169</v>
      </c>
      <c r="D75" s="8"/>
      <c r="E75" s="8"/>
      <c r="F75" s="19"/>
      <c r="G75" s="19"/>
      <c r="H75" s="24"/>
      <c r="I75" s="57"/>
      <c r="K75" s="10"/>
      <c r="L75" s="9"/>
      <c r="M75" s="58"/>
      <c r="N75" s="11"/>
      <c r="O75" s="12"/>
    </row>
    <row r="76" spans="2:15" ht="37.5" customHeight="1" x14ac:dyDescent="0.3">
      <c r="B76" s="13">
        <v>48</v>
      </c>
      <c r="C76" s="7" t="s">
        <v>170</v>
      </c>
      <c r="D76" s="8">
        <v>7614000</v>
      </c>
      <c r="E76" s="8"/>
      <c r="F76" s="43">
        <v>5546500</v>
      </c>
      <c r="G76" s="21" t="s">
        <v>201</v>
      </c>
      <c r="H76" s="24"/>
      <c r="I76" s="57"/>
      <c r="K76" s="10">
        <f t="shared" si="6"/>
        <v>0</v>
      </c>
      <c r="L76" s="9">
        <f>D76-H76</f>
        <v>7614000</v>
      </c>
      <c r="M76" s="58"/>
      <c r="N76" s="11" t="s">
        <v>93</v>
      </c>
      <c r="O76" s="12" t="s">
        <v>107</v>
      </c>
    </row>
    <row r="77" spans="2:15" ht="37.5" customHeight="1" x14ac:dyDescent="0.3">
      <c r="B77" s="13">
        <v>49</v>
      </c>
      <c r="C77" s="7" t="s">
        <v>171</v>
      </c>
      <c r="D77" s="8">
        <v>5000000</v>
      </c>
      <c r="E77" s="8"/>
      <c r="F77" s="20">
        <v>4875000</v>
      </c>
      <c r="G77" s="19"/>
      <c r="H77" s="24"/>
      <c r="I77" s="57"/>
      <c r="K77" s="10">
        <f t="shared" si="6"/>
        <v>0</v>
      </c>
      <c r="L77" s="9">
        <f t="shared" ref="L77:L85" si="11">D77-H77</f>
        <v>5000000</v>
      </c>
      <c r="M77" s="58"/>
      <c r="N77" s="11" t="s">
        <v>172</v>
      </c>
      <c r="O77" s="12" t="s">
        <v>107</v>
      </c>
    </row>
    <row r="78" spans="2:15" ht="37.5" customHeight="1" x14ac:dyDescent="0.3">
      <c r="B78" s="13">
        <v>50</v>
      </c>
      <c r="C78" s="7" t="s">
        <v>173</v>
      </c>
      <c r="D78" s="8">
        <v>15000000</v>
      </c>
      <c r="E78" s="8"/>
      <c r="F78" s="20">
        <v>11800000</v>
      </c>
      <c r="G78" s="19"/>
      <c r="H78" s="24"/>
      <c r="I78" s="57"/>
      <c r="K78" s="10">
        <f t="shared" si="6"/>
        <v>0</v>
      </c>
      <c r="L78" s="9">
        <f t="shared" si="11"/>
        <v>15000000</v>
      </c>
      <c r="M78" s="58"/>
      <c r="N78" s="11" t="s">
        <v>172</v>
      </c>
      <c r="O78" s="12" t="s">
        <v>107</v>
      </c>
    </row>
    <row r="79" spans="2:15" ht="40.5" customHeight="1" x14ac:dyDescent="0.3">
      <c r="B79" s="13">
        <v>51</v>
      </c>
      <c r="C79" s="7" t="s">
        <v>174</v>
      </c>
      <c r="D79" s="8">
        <v>8000000</v>
      </c>
      <c r="E79" s="8"/>
      <c r="F79" s="19"/>
      <c r="G79" s="19"/>
      <c r="H79" s="24">
        <v>1532046</v>
      </c>
      <c r="I79" s="57"/>
      <c r="K79" s="10">
        <f t="shared" si="6"/>
        <v>19.150575</v>
      </c>
      <c r="L79" s="9">
        <f t="shared" si="11"/>
        <v>6467954</v>
      </c>
      <c r="M79" s="58"/>
      <c r="N79" s="11" t="s">
        <v>17</v>
      </c>
      <c r="O79" s="12" t="s">
        <v>161</v>
      </c>
    </row>
    <row r="80" spans="2:15" ht="41.25" customHeight="1" x14ac:dyDescent="0.3">
      <c r="B80" s="13">
        <v>52</v>
      </c>
      <c r="C80" s="7" t="s">
        <v>175</v>
      </c>
      <c r="D80" s="8">
        <v>5000000</v>
      </c>
      <c r="E80" s="8"/>
      <c r="F80" s="19"/>
      <c r="G80" s="19"/>
      <c r="H80" s="24">
        <v>851170</v>
      </c>
      <c r="I80" s="57"/>
      <c r="K80" s="10">
        <f t="shared" si="6"/>
        <v>17.023399999999999</v>
      </c>
      <c r="L80" s="9">
        <f t="shared" si="11"/>
        <v>4148830</v>
      </c>
      <c r="M80" s="58"/>
      <c r="N80" s="11" t="s">
        <v>17</v>
      </c>
      <c r="O80" s="12" t="s">
        <v>161</v>
      </c>
    </row>
    <row r="81" spans="2:15" ht="37.5" customHeight="1" x14ac:dyDescent="0.3">
      <c r="B81" s="13">
        <v>53</v>
      </c>
      <c r="C81" s="7" t="s">
        <v>176</v>
      </c>
      <c r="D81" s="8">
        <v>2463000</v>
      </c>
      <c r="E81" s="8"/>
      <c r="F81" s="23">
        <v>2252000</v>
      </c>
      <c r="G81" s="21" t="s">
        <v>202</v>
      </c>
      <c r="H81" s="24"/>
      <c r="I81" s="57"/>
      <c r="K81" s="10">
        <f t="shared" si="6"/>
        <v>0</v>
      </c>
      <c r="L81" s="9">
        <f t="shared" si="11"/>
        <v>2463000</v>
      </c>
      <c r="M81" s="58"/>
      <c r="N81" s="11" t="s">
        <v>79</v>
      </c>
      <c r="O81" s="12" t="s">
        <v>107</v>
      </c>
    </row>
    <row r="82" spans="2:15" ht="37.5" customHeight="1" x14ac:dyDescent="0.3">
      <c r="B82" s="13">
        <v>54</v>
      </c>
      <c r="C82" s="7" t="s">
        <v>177</v>
      </c>
      <c r="D82" s="8">
        <v>1892000</v>
      </c>
      <c r="E82" s="8"/>
      <c r="F82" s="23">
        <v>1882000</v>
      </c>
      <c r="G82" s="21" t="s">
        <v>203</v>
      </c>
      <c r="H82" s="67"/>
      <c r="I82" s="57"/>
      <c r="K82" s="10">
        <f t="shared" si="6"/>
        <v>0</v>
      </c>
      <c r="L82" s="9">
        <f t="shared" si="11"/>
        <v>1892000</v>
      </c>
      <c r="M82" s="58"/>
      <c r="N82" s="11" t="s">
        <v>75</v>
      </c>
      <c r="O82" s="12" t="s">
        <v>107</v>
      </c>
    </row>
    <row r="83" spans="2:15" ht="37.5" customHeight="1" x14ac:dyDescent="0.3">
      <c r="B83" s="13">
        <v>55</v>
      </c>
      <c r="C83" s="7" t="s">
        <v>178</v>
      </c>
      <c r="D83" s="8">
        <v>1331000</v>
      </c>
      <c r="E83" s="8"/>
      <c r="F83" s="23">
        <v>1225000</v>
      </c>
      <c r="G83" s="21" t="s">
        <v>204</v>
      </c>
      <c r="H83" s="24"/>
      <c r="I83" s="57"/>
      <c r="K83" s="10">
        <f t="shared" si="6"/>
        <v>0</v>
      </c>
      <c r="L83" s="9">
        <f t="shared" si="11"/>
        <v>1331000</v>
      </c>
      <c r="M83" s="58"/>
      <c r="N83" s="11" t="s">
        <v>75</v>
      </c>
      <c r="O83" s="12" t="s">
        <v>107</v>
      </c>
    </row>
    <row r="84" spans="2:15" ht="37.5" customHeight="1" x14ac:dyDescent="0.3">
      <c r="B84" s="13">
        <v>56</v>
      </c>
      <c r="C84" s="7" t="s">
        <v>205</v>
      </c>
      <c r="D84" s="8">
        <v>2500000</v>
      </c>
      <c r="E84" s="8"/>
      <c r="F84" s="20">
        <v>2100000</v>
      </c>
      <c r="G84" s="21" t="s">
        <v>206</v>
      </c>
      <c r="H84" s="24"/>
      <c r="I84" s="57"/>
      <c r="K84" s="10">
        <f t="shared" si="6"/>
        <v>0</v>
      </c>
      <c r="L84" s="9">
        <f t="shared" si="11"/>
        <v>2500000</v>
      </c>
      <c r="M84" s="58"/>
      <c r="N84" s="11" t="s">
        <v>69</v>
      </c>
      <c r="O84" s="12" t="s">
        <v>107</v>
      </c>
    </row>
    <row r="85" spans="2:15" ht="37.5" customHeight="1" x14ac:dyDescent="0.3">
      <c r="B85" s="13">
        <v>57</v>
      </c>
      <c r="C85" s="7" t="s">
        <v>180</v>
      </c>
      <c r="D85" s="8">
        <v>497500</v>
      </c>
      <c r="E85" s="8"/>
      <c r="F85" s="20">
        <v>497500</v>
      </c>
      <c r="G85" s="21" t="s">
        <v>207</v>
      </c>
      <c r="H85" s="24">
        <v>497500</v>
      </c>
      <c r="I85" s="57"/>
      <c r="K85" s="10">
        <f t="shared" si="6"/>
        <v>100</v>
      </c>
      <c r="L85" s="9">
        <f t="shared" si="11"/>
        <v>0</v>
      </c>
      <c r="M85" s="58">
        <v>0</v>
      </c>
      <c r="N85" s="11" t="s">
        <v>55</v>
      </c>
      <c r="O85" s="12" t="s">
        <v>144</v>
      </c>
    </row>
    <row r="86" spans="2:15" ht="37.5" customHeight="1" x14ac:dyDescent="0.3">
      <c r="B86" s="13">
        <v>58</v>
      </c>
      <c r="C86" s="7" t="s">
        <v>208</v>
      </c>
      <c r="D86" s="8">
        <v>2500000</v>
      </c>
      <c r="E86" s="8"/>
      <c r="F86" s="20"/>
      <c r="G86" s="21"/>
      <c r="H86" s="24">
        <v>400000</v>
      </c>
      <c r="I86" s="57"/>
      <c r="K86" s="10">
        <f t="shared" si="6"/>
        <v>16</v>
      </c>
      <c r="L86" s="9">
        <f>D86-H86</f>
        <v>2100000</v>
      </c>
      <c r="M86" s="58"/>
      <c r="N86" s="11" t="s">
        <v>96</v>
      </c>
      <c r="O86" s="12"/>
    </row>
    <row r="87" spans="2:15" x14ac:dyDescent="0.3">
      <c r="B87" s="25"/>
      <c r="C87" s="26" t="s">
        <v>97</v>
      </c>
      <c r="D87" s="27">
        <f>SUM(D4:D86)</f>
        <v>351295000</v>
      </c>
      <c r="E87" s="27">
        <f t="shared" ref="E87:J87" si="12">SUM(E4:E86)</f>
        <v>2940000</v>
      </c>
      <c r="F87" s="27">
        <f t="shared" si="12"/>
        <v>298146122.87</v>
      </c>
      <c r="G87" s="27">
        <f t="shared" si="12"/>
        <v>0</v>
      </c>
      <c r="H87" s="27">
        <f t="shared" si="12"/>
        <v>158767689.84</v>
      </c>
      <c r="I87" s="27" t="e">
        <f t="shared" si="12"/>
        <v>#VALUE!</v>
      </c>
      <c r="J87" s="27">
        <f t="shared" si="12"/>
        <v>0</v>
      </c>
      <c r="K87" s="10">
        <f t="shared" si="6"/>
        <v>45.194975687100587</v>
      </c>
      <c r="L87" s="27">
        <f t="shared" ref="L87:M87" si="13">SUM(L4:L86)</f>
        <v>193771060.16</v>
      </c>
      <c r="M87" s="27">
        <f t="shared" si="13"/>
        <v>4811914.13</v>
      </c>
      <c r="N87" s="31"/>
      <c r="O87" s="32"/>
    </row>
  </sheetData>
  <autoFilter ref="N1:N87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Q90"/>
  <sheetViews>
    <sheetView topLeftCell="B1" zoomScale="85" zoomScaleNormal="85" zoomScaleSheetLayoutView="85" workbookViewId="0">
      <selection activeCell="L11" sqref="L11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6.7109375" style="36" customWidth="1"/>
    <col min="13" max="13" width="17.28515625" style="64" customWidth="1"/>
    <col min="14" max="14" width="15.140625" style="37" customWidth="1"/>
    <col min="15" max="15" width="14.140625" style="38" customWidth="1"/>
    <col min="16" max="16384" width="9.140625" style="17"/>
  </cols>
  <sheetData>
    <row r="1" spans="1:15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1" customFormat="1" ht="20.25" customHeight="1" x14ac:dyDescent="0.2">
      <c r="B2" s="132" t="s">
        <v>243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</row>
    <row r="4" spans="1:15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12397500</v>
      </c>
      <c r="I4" s="40"/>
      <c r="J4" s="40"/>
      <c r="K4" s="10">
        <f>H4*100/D4</f>
        <v>45</v>
      </c>
      <c r="L4" s="9">
        <f>D4-H4</f>
        <v>15152500</v>
      </c>
      <c r="M4" s="10">
        <f>D4-F4</f>
        <v>0</v>
      </c>
      <c r="N4" s="11" t="s">
        <v>14</v>
      </c>
      <c r="O4" s="12" t="s">
        <v>161</v>
      </c>
    </row>
    <row r="5" spans="1:15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7000</v>
      </c>
      <c r="I5" s="57">
        <f t="shared" ref="I5:I68" si="0">H5/1000000</f>
        <v>7.0000000000000001E-3</v>
      </c>
      <c r="K5" s="10">
        <f>H5*100/D5</f>
        <v>2.3333333333333335</v>
      </c>
      <c r="L5" s="9">
        <f>D5-H5</f>
        <v>293000</v>
      </c>
      <c r="M5" s="58"/>
      <c r="N5" s="16" t="s">
        <v>17</v>
      </c>
      <c r="O5" s="12" t="s">
        <v>161</v>
      </c>
    </row>
    <row r="6" spans="1:15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85800</v>
      </c>
      <c r="I6" s="57">
        <f t="shared" si="0"/>
        <v>8.5800000000000001E-2</v>
      </c>
      <c r="K6" s="10">
        <f>H6*100/D6</f>
        <v>85.8</v>
      </c>
      <c r="L6" s="9">
        <f>D6-H6</f>
        <v>14200</v>
      </c>
      <c r="M6" s="58"/>
      <c r="N6" s="11" t="s">
        <v>17</v>
      </c>
      <c r="O6" s="12" t="s">
        <v>144</v>
      </c>
    </row>
    <row r="7" spans="1:15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/>
      <c r="O7" s="12"/>
    </row>
    <row r="8" spans="1:15" ht="37.5" x14ac:dyDescent="0.3">
      <c r="B8" s="13"/>
      <c r="C8" s="7" t="s">
        <v>20</v>
      </c>
      <c r="D8" s="8">
        <v>1614200</v>
      </c>
      <c r="E8" s="8"/>
      <c r="F8" s="14"/>
      <c r="G8" s="19"/>
      <c r="H8" s="23">
        <v>1064402.5</v>
      </c>
      <c r="I8" s="57">
        <f t="shared" si="0"/>
        <v>1.0644024999999999</v>
      </c>
      <c r="K8" s="10">
        <f t="shared" ref="K8:K19" si="1">H8*100/D8</f>
        <v>65.9399392888118</v>
      </c>
      <c r="L8" s="9">
        <f>D8-H8</f>
        <v>549797.5</v>
      </c>
      <c r="M8" s="58"/>
      <c r="N8" s="11" t="s">
        <v>17</v>
      </c>
      <c r="O8" s="12" t="s">
        <v>144</v>
      </c>
    </row>
    <row r="9" spans="1:15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ref="L9:L19" si="2">D9-H9</f>
        <v>1085</v>
      </c>
      <c r="M9" s="58">
        <v>1085</v>
      </c>
      <c r="N9" s="11" t="s">
        <v>17</v>
      </c>
      <c r="O9" s="12" t="s">
        <v>144</v>
      </c>
    </row>
    <row r="10" spans="1:15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</row>
    <row r="11" spans="1:15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</row>
    <row r="12" spans="1:15" ht="37.5" x14ac:dyDescent="0.3">
      <c r="B12" s="13"/>
      <c r="C12" s="7" t="s">
        <v>24</v>
      </c>
      <c r="D12" s="8">
        <v>4200</v>
      </c>
      <c r="E12" s="8"/>
      <c r="F12" s="20">
        <v>4200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</row>
    <row r="13" spans="1:15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21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</row>
    <row r="14" spans="1:15" ht="37.5" x14ac:dyDescent="0.3">
      <c r="B14" s="13"/>
      <c r="C14" s="7" t="s">
        <v>182</v>
      </c>
      <c r="D14" s="8">
        <v>813000</v>
      </c>
      <c r="E14" s="8"/>
      <c r="F14" s="20">
        <v>769000</v>
      </c>
      <c r="G14" s="21" t="s">
        <v>183</v>
      </c>
      <c r="H14" s="20">
        <v>769000</v>
      </c>
      <c r="I14" s="57">
        <f t="shared" si="0"/>
        <v>0.76900000000000002</v>
      </c>
      <c r="J14" s="57"/>
      <c r="K14" s="10">
        <f t="shared" si="1"/>
        <v>94.5879458794588</v>
      </c>
      <c r="L14" s="9">
        <f t="shared" si="2"/>
        <v>44000</v>
      </c>
      <c r="M14" s="58">
        <f>D14-F14</f>
        <v>44000</v>
      </c>
      <c r="N14" s="11" t="s">
        <v>17</v>
      </c>
      <c r="O14" s="12" t="s">
        <v>144</v>
      </c>
    </row>
    <row r="15" spans="1:15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21" t="s">
        <v>184</v>
      </c>
      <c r="H15" s="20">
        <v>220000</v>
      </c>
      <c r="I15" s="57">
        <f t="shared" si="0"/>
        <v>0.22</v>
      </c>
      <c r="J15" s="57"/>
      <c r="K15" s="10">
        <f t="shared" si="1"/>
        <v>91.62848812994585</v>
      </c>
      <c r="L15" s="9">
        <f t="shared" si="2"/>
        <v>20100</v>
      </c>
      <c r="M15" s="58">
        <f>D15-F15</f>
        <v>20100</v>
      </c>
      <c r="N15" s="11" t="s">
        <v>17</v>
      </c>
      <c r="O15" s="12" t="s">
        <v>144</v>
      </c>
    </row>
    <row r="16" spans="1:15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</row>
    <row r="17" spans="2:17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/>
      <c r="I17" s="57">
        <f t="shared" si="0"/>
        <v>0</v>
      </c>
      <c r="J17" s="42"/>
      <c r="K17" s="10">
        <f t="shared" si="1"/>
        <v>0</v>
      </c>
      <c r="L17" s="9">
        <f t="shared" si="2"/>
        <v>300000</v>
      </c>
      <c r="M17" s="58"/>
      <c r="N17" s="11" t="s">
        <v>17</v>
      </c>
      <c r="O17" s="12" t="s">
        <v>101</v>
      </c>
    </row>
    <row r="18" spans="2:17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368710</v>
      </c>
      <c r="I18" s="57">
        <f t="shared" si="0"/>
        <v>0.36870999999999998</v>
      </c>
      <c r="J18" s="42"/>
      <c r="K18" s="10">
        <f t="shared" si="1"/>
        <v>29.4968</v>
      </c>
      <c r="L18" s="9">
        <f t="shared" si="2"/>
        <v>881290</v>
      </c>
      <c r="M18" s="58"/>
      <c r="N18" s="11" t="s">
        <v>17</v>
      </c>
      <c r="O18" s="12" t="s">
        <v>101</v>
      </c>
    </row>
    <row r="19" spans="2:17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160270</v>
      </c>
      <c r="I19" s="57">
        <f t="shared" si="0"/>
        <v>0.16027</v>
      </c>
      <c r="J19" s="42"/>
      <c r="K19" s="10">
        <f t="shared" si="1"/>
        <v>80.135000000000005</v>
      </c>
      <c r="L19" s="9">
        <f t="shared" si="2"/>
        <v>39730</v>
      </c>
      <c r="M19" s="58"/>
      <c r="N19" s="11" t="s">
        <v>32</v>
      </c>
      <c r="O19" s="12" t="s">
        <v>101</v>
      </c>
    </row>
    <row r="20" spans="2:17" ht="56.25" x14ac:dyDescent="0.3">
      <c r="B20" s="13">
        <v>9</v>
      </c>
      <c r="C20" s="7" t="s">
        <v>33</v>
      </c>
      <c r="D20" s="8"/>
      <c r="E20" s="8"/>
      <c r="F20" s="18"/>
      <c r="G20" s="19"/>
      <c r="H20" s="20" t="s">
        <v>13</v>
      </c>
      <c r="I20" s="57" t="e">
        <f t="shared" si="0"/>
        <v>#VALUE!</v>
      </c>
      <c r="J20" s="57">
        <v>0</v>
      </c>
      <c r="K20" s="10"/>
      <c r="L20" s="9"/>
      <c r="M20" s="58"/>
      <c r="N20" s="11"/>
      <c r="O20" s="12"/>
    </row>
    <row r="21" spans="2:17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21" t="s">
        <v>185</v>
      </c>
      <c r="H21" s="20">
        <v>2910000</v>
      </c>
      <c r="I21" s="57">
        <f t="shared" si="0"/>
        <v>2.91</v>
      </c>
      <c r="J21" s="57">
        <v>0</v>
      </c>
      <c r="K21" s="10">
        <f t="shared" ref="K21:K41" si="3">H21*100/D21</f>
        <v>97</v>
      </c>
      <c r="L21" s="9">
        <f t="shared" ref="L21:L41" si="4">D21-H21</f>
        <v>90000</v>
      </c>
      <c r="M21" s="58">
        <f>D21-F21</f>
        <v>90000</v>
      </c>
      <c r="N21" s="11" t="s">
        <v>35</v>
      </c>
      <c r="O21" s="12" t="s">
        <v>144</v>
      </c>
    </row>
    <row r="22" spans="2:17" ht="58.5" customHeight="1" x14ac:dyDescent="0.3">
      <c r="B22" s="13"/>
      <c r="C22" s="7" t="s">
        <v>36</v>
      </c>
      <c r="D22" s="8">
        <v>3000000</v>
      </c>
      <c r="E22" s="8"/>
      <c r="F22" s="23">
        <v>2950000</v>
      </c>
      <c r="G22" s="21" t="s">
        <v>186</v>
      </c>
      <c r="H22" s="20">
        <v>2950000</v>
      </c>
      <c r="I22" s="57">
        <f t="shared" si="0"/>
        <v>2.95</v>
      </c>
      <c r="J22" s="57">
        <v>0</v>
      </c>
      <c r="K22" s="10">
        <f t="shared" si="3"/>
        <v>98.333333333333329</v>
      </c>
      <c r="L22" s="9">
        <f t="shared" si="4"/>
        <v>50000</v>
      </c>
      <c r="M22" s="58">
        <f>D22-F22</f>
        <v>50000</v>
      </c>
      <c r="N22" s="11" t="s">
        <v>35</v>
      </c>
      <c r="O22" s="12" t="s">
        <v>144</v>
      </c>
    </row>
    <row r="23" spans="2:17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21" t="s">
        <v>187</v>
      </c>
      <c r="H23" s="20">
        <v>2959620</v>
      </c>
      <c r="I23" s="57">
        <f t="shared" si="0"/>
        <v>2.9596200000000001</v>
      </c>
      <c r="J23" s="57">
        <v>0</v>
      </c>
      <c r="K23" s="10">
        <f t="shared" si="3"/>
        <v>98.653999999999996</v>
      </c>
      <c r="L23" s="9">
        <f t="shared" si="4"/>
        <v>40380</v>
      </c>
      <c r="M23" s="58">
        <f>D23-F23</f>
        <v>40380</v>
      </c>
      <c r="N23" s="11" t="s">
        <v>35</v>
      </c>
      <c r="O23" s="12" t="s">
        <v>144</v>
      </c>
    </row>
    <row r="24" spans="2:17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21" t="s">
        <v>188</v>
      </c>
      <c r="H24" s="20">
        <v>948000</v>
      </c>
      <c r="I24" s="57">
        <f t="shared" si="0"/>
        <v>0.94799999999999995</v>
      </c>
      <c r="J24" s="57">
        <v>0</v>
      </c>
      <c r="K24" s="10">
        <f t="shared" si="3"/>
        <v>94.8</v>
      </c>
      <c r="L24" s="9">
        <f t="shared" si="4"/>
        <v>52000</v>
      </c>
      <c r="M24" s="58">
        <f>D24-F24</f>
        <v>52000</v>
      </c>
      <c r="N24" s="11" t="s">
        <v>35</v>
      </c>
      <c r="O24" s="12" t="s">
        <v>144</v>
      </c>
    </row>
    <row r="25" spans="2:17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21" t="s">
        <v>189</v>
      </c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144</v>
      </c>
    </row>
    <row r="26" spans="2:17" ht="56.25" x14ac:dyDescent="0.3">
      <c r="B26" s="6">
        <v>10</v>
      </c>
      <c r="C26" s="7" t="s">
        <v>40</v>
      </c>
      <c r="D26" s="8">
        <f>4120000-D27-D28-D29-D30</f>
        <v>2500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>D26-H26</f>
        <v>2500</v>
      </c>
      <c r="M26" s="58"/>
      <c r="N26" s="11" t="s">
        <v>41</v>
      </c>
      <c r="O26" s="12" t="s">
        <v>20</v>
      </c>
      <c r="Q26" s="17">
        <v>210</v>
      </c>
    </row>
    <row r="27" spans="2:17" ht="56.25" x14ac:dyDescent="0.3">
      <c r="B27" s="6"/>
      <c r="C27" s="7" t="s">
        <v>190</v>
      </c>
      <c r="D27" s="8">
        <v>440000</v>
      </c>
      <c r="E27" s="8"/>
      <c r="F27" s="23">
        <v>220000</v>
      </c>
      <c r="G27" s="21" t="s">
        <v>215</v>
      </c>
      <c r="H27" s="20"/>
      <c r="I27" s="57"/>
      <c r="J27" s="65"/>
      <c r="K27" s="10">
        <f t="shared" si="3"/>
        <v>0</v>
      </c>
      <c r="L27" s="9">
        <f>D27-H27</f>
        <v>440000</v>
      </c>
      <c r="M27" s="58"/>
      <c r="N27" s="11" t="s">
        <v>41</v>
      </c>
      <c r="O27" s="12" t="s">
        <v>244</v>
      </c>
    </row>
    <row r="28" spans="2:17" ht="56.25" x14ac:dyDescent="0.3">
      <c r="B28" s="6"/>
      <c r="C28" s="7" t="s">
        <v>192</v>
      </c>
      <c r="D28" s="8">
        <v>2037500</v>
      </c>
      <c r="E28" s="8"/>
      <c r="F28" s="20">
        <v>2037500</v>
      </c>
      <c r="G28" s="21" t="s">
        <v>216</v>
      </c>
      <c r="H28" s="20"/>
      <c r="I28" s="57"/>
      <c r="J28" s="65"/>
      <c r="K28" s="10">
        <f t="shared" si="3"/>
        <v>0</v>
      </c>
      <c r="L28" s="9">
        <f t="shared" ref="L28:L30" si="5">D28-H28</f>
        <v>2037500</v>
      </c>
      <c r="M28" s="58">
        <f>D28-F28</f>
        <v>0</v>
      </c>
      <c r="N28" s="11" t="s">
        <v>41</v>
      </c>
      <c r="O28" s="12" t="s">
        <v>107</v>
      </c>
    </row>
    <row r="29" spans="2:17" ht="56.25" x14ac:dyDescent="0.3">
      <c r="B29" s="6"/>
      <c r="C29" s="7" t="s">
        <v>193</v>
      </c>
      <c r="D29" s="8">
        <v>640000</v>
      </c>
      <c r="E29" s="8"/>
      <c r="F29" s="20">
        <f>240000+240000+80000+80000</f>
        <v>640000</v>
      </c>
      <c r="G29" s="21" t="s">
        <v>217</v>
      </c>
      <c r="H29" s="20"/>
      <c r="I29" s="57"/>
      <c r="J29" s="65"/>
      <c r="K29" s="10">
        <f t="shared" si="3"/>
        <v>0</v>
      </c>
      <c r="L29" s="9">
        <f t="shared" si="5"/>
        <v>640000</v>
      </c>
      <c r="M29" s="58"/>
      <c r="N29" s="11" t="s">
        <v>41</v>
      </c>
      <c r="O29" s="12" t="s">
        <v>107</v>
      </c>
    </row>
    <row r="30" spans="2:17" ht="56.25" x14ac:dyDescent="0.3">
      <c r="B30" s="6"/>
      <c r="C30" s="7" t="s">
        <v>195</v>
      </c>
      <c r="D30" s="8">
        <v>1000000</v>
      </c>
      <c r="E30" s="8"/>
      <c r="F30" s="20">
        <v>889000</v>
      </c>
      <c r="G30" s="21" t="s">
        <v>219</v>
      </c>
      <c r="H30" s="20"/>
      <c r="I30" s="57"/>
      <c r="J30" s="65"/>
      <c r="K30" s="10">
        <f t="shared" si="3"/>
        <v>0</v>
      </c>
      <c r="L30" s="9">
        <f t="shared" si="5"/>
        <v>1000000</v>
      </c>
      <c r="M30" s="58">
        <f>D30-F30</f>
        <v>111000</v>
      </c>
      <c r="N30" s="11" t="s">
        <v>41</v>
      </c>
      <c r="O30" s="12" t="s">
        <v>107</v>
      </c>
    </row>
    <row r="31" spans="2:17" ht="37.5" x14ac:dyDescent="0.3">
      <c r="B31" s="13">
        <v>11</v>
      </c>
      <c r="C31" s="7" t="s">
        <v>42</v>
      </c>
      <c r="D31" s="8">
        <v>100200</v>
      </c>
      <c r="E31" s="8">
        <v>60000</v>
      </c>
      <c r="F31" s="18"/>
      <c r="G31" s="19"/>
      <c r="H31" s="20">
        <v>91800</v>
      </c>
      <c r="I31" s="57">
        <f t="shared" si="0"/>
        <v>9.1800000000000007E-2</v>
      </c>
      <c r="K31" s="10">
        <f t="shared" si="3"/>
        <v>91.616766467065872</v>
      </c>
      <c r="L31" s="9">
        <f t="shared" si="4"/>
        <v>8400</v>
      </c>
      <c r="M31" s="58">
        <f>L31</f>
        <v>8400</v>
      </c>
      <c r="N31" s="11" t="s">
        <v>43</v>
      </c>
      <c r="O31" s="12" t="s">
        <v>144</v>
      </c>
    </row>
    <row r="32" spans="2:17" ht="37.5" x14ac:dyDescent="0.3">
      <c r="B32" s="13">
        <v>12</v>
      </c>
      <c r="C32" s="7" t="s">
        <v>44</v>
      </c>
      <c r="D32" s="8">
        <v>242200</v>
      </c>
      <c r="E32" s="8"/>
      <c r="F32" s="18"/>
      <c r="G32" s="19"/>
      <c r="H32" s="20">
        <v>228750</v>
      </c>
      <c r="I32" s="57">
        <f t="shared" si="0"/>
        <v>0.22875000000000001</v>
      </c>
      <c r="K32" s="10">
        <f t="shared" si="3"/>
        <v>94.4467382328654</v>
      </c>
      <c r="L32" s="9">
        <f t="shared" si="4"/>
        <v>13450</v>
      </c>
      <c r="M32" s="58">
        <f>L32</f>
        <v>13450</v>
      </c>
      <c r="N32" s="11" t="s">
        <v>43</v>
      </c>
      <c r="O32" s="12" t="s">
        <v>144</v>
      </c>
    </row>
    <row r="33" spans="2:15" ht="37.5" x14ac:dyDescent="0.3">
      <c r="B33" s="6">
        <v>13</v>
      </c>
      <c r="C33" s="7" t="s">
        <v>45</v>
      </c>
      <c r="D33" s="8">
        <v>865000</v>
      </c>
      <c r="E33" s="8"/>
      <c r="F33" s="18"/>
      <c r="G33" s="19"/>
      <c r="H33" s="20">
        <v>605900</v>
      </c>
      <c r="I33" s="57">
        <f t="shared" si="0"/>
        <v>0.60589999999999999</v>
      </c>
      <c r="K33" s="10">
        <f t="shared" si="3"/>
        <v>70.04624277456648</v>
      </c>
      <c r="L33" s="9">
        <f t="shared" si="4"/>
        <v>259100</v>
      </c>
      <c r="M33" s="58">
        <f>L33</f>
        <v>259100</v>
      </c>
      <c r="N33" s="11" t="s">
        <v>46</v>
      </c>
      <c r="O33" s="12" t="s">
        <v>144</v>
      </c>
    </row>
    <row r="34" spans="2:15" ht="37.5" x14ac:dyDescent="0.3">
      <c r="B34" s="13">
        <v>14</v>
      </c>
      <c r="C34" s="7" t="s">
        <v>47</v>
      </c>
      <c r="D34" s="8">
        <f>6500000-315337</f>
        <v>6184663</v>
      </c>
      <c r="E34" s="8"/>
      <c r="F34" s="18"/>
      <c r="G34" s="19"/>
      <c r="H34" s="20">
        <v>6056620</v>
      </c>
      <c r="I34" s="57">
        <f t="shared" si="0"/>
        <v>6.0566199999999997</v>
      </c>
      <c r="K34" s="10">
        <f t="shared" si="3"/>
        <v>97.92966892456387</v>
      </c>
      <c r="L34" s="9">
        <f t="shared" si="4"/>
        <v>128043</v>
      </c>
      <c r="M34" s="58"/>
      <c r="N34" s="11" t="s">
        <v>48</v>
      </c>
      <c r="O34" s="12" t="s">
        <v>144</v>
      </c>
    </row>
    <row r="35" spans="2:15" ht="56.25" x14ac:dyDescent="0.3">
      <c r="B35" s="13">
        <v>15</v>
      </c>
      <c r="C35" s="7" t="s">
        <v>49</v>
      </c>
      <c r="D35" s="8">
        <f>21560000-1686000</f>
        <v>19874000</v>
      </c>
      <c r="E35" s="8"/>
      <c r="F35" s="20">
        <v>19874000</v>
      </c>
      <c r="G35" s="21" t="s">
        <v>125</v>
      </c>
      <c r="H35" s="20">
        <v>4388000</v>
      </c>
      <c r="I35" s="57">
        <f t="shared" si="0"/>
        <v>4.3879999999999999</v>
      </c>
      <c r="J35" s="57">
        <v>0</v>
      </c>
      <c r="K35" s="10">
        <f>H35*100/D35</f>
        <v>22.079098319412296</v>
      </c>
      <c r="L35" s="9">
        <f t="shared" si="4"/>
        <v>15486000</v>
      </c>
      <c r="M35" s="58">
        <f>D35-F35</f>
        <v>0</v>
      </c>
      <c r="N35" s="11" t="s">
        <v>50</v>
      </c>
      <c r="O35" s="12" t="s">
        <v>107</v>
      </c>
    </row>
    <row r="36" spans="2:15" ht="75" x14ac:dyDescent="0.3">
      <c r="B36" s="6">
        <v>16</v>
      </c>
      <c r="C36" s="7" t="s">
        <v>51</v>
      </c>
      <c r="D36" s="8">
        <v>6500000</v>
      </c>
      <c r="E36" s="8"/>
      <c r="F36" s="20">
        <v>6500000</v>
      </c>
      <c r="G36" s="21" t="s">
        <v>162</v>
      </c>
      <c r="H36" s="20">
        <v>1300000</v>
      </c>
      <c r="I36" s="57">
        <f t="shared" si="0"/>
        <v>1.3</v>
      </c>
      <c r="J36" s="57">
        <v>0</v>
      </c>
      <c r="K36" s="10">
        <f t="shared" si="3"/>
        <v>20</v>
      </c>
      <c r="L36" s="9">
        <f t="shared" si="4"/>
        <v>5200000</v>
      </c>
      <c r="M36" s="58">
        <v>0</v>
      </c>
      <c r="N36" s="11" t="s">
        <v>50</v>
      </c>
      <c r="O36" s="12" t="s">
        <v>107</v>
      </c>
    </row>
    <row r="37" spans="2:15" ht="37.5" x14ac:dyDescent="0.3">
      <c r="B37" s="13">
        <v>17</v>
      </c>
      <c r="C37" s="7" t="s">
        <v>52</v>
      </c>
      <c r="D37" s="8">
        <v>2241200</v>
      </c>
      <c r="E37" s="8"/>
      <c r="F37" s="18"/>
      <c r="G37" s="19"/>
      <c r="H37" s="24">
        <v>2241199.58</v>
      </c>
      <c r="I37" s="57">
        <f t="shared" si="0"/>
        <v>2.24119958</v>
      </c>
      <c r="K37" s="10">
        <f t="shared" si="3"/>
        <v>99.999981260039263</v>
      </c>
      <c r="L37" s="10">
        <f t="shared" si="4"/>
        <v>0.41999999992549419</v>
      </c>
      <c r="M37" s="58"/>
      <c r="N37" s="11" t="s">
        <v>53</v>
      </c>
      <c r="O37" s="12" t="s">
        <v>144</v>
      </c>
    </row>
    <row r="38" spans="2:15" ht="56.25" x14ac:dyDescent="0.3">
      <c r="B38" s="13">
        <v>18</v>
      </c>
      <c r="C38" s="7" t="s">
        <v>54</v>
      </c>
      <c r="D38" s="8">
        <f>783000-184000</f>
        <v>599000</v>
      </c>
      <c r="E38" s="8"/>
      <c r="F38" s="15">
        <v>599000</v>
      </c>
      <c r="G38" s="21" t="s">
        <v>106</v>
      </c>
      <c r="H38" s="20">
        <v>599000</v>
      </c>
      <c r="I38" s="57">
        <f t="shared" si="0"/>
        <v>0.59899999999999998</v>
      </c>
      <c r="J38" s="57">
        <v>0</v>
      </c>
      <c r="K38" s="10">
        <f t="shared" si="3"/>
        <v>100</v>
      </c>
      <c r="L38" s="9">
        <f t="shared" si="4"/>
        <v>0</v>
      </c>
      <c r="M38" s="58">
        <f>D38-F38</f>
        <v>0</v>
      </c>
      <c r="N38" s="11" t="s">
        <v>55</v>
      </c>
      <c r="O38" s="12" t="s">
        <v>144</v>
      </c>
    </row>
    <row r="39" spans="2:15" ht="75" x14ac:dyDescent="0.3">
      <c r="B39" s="6">
        <v>19</v>
      </c>
      <c r="C39" s="7" t="s">
        <v>56</v>
      </c>
      <c r="D39" s="8">
        <f>8029100-2975100</f>
        <v>5054000</v>
      </c>
      <c r="E39" s="8"/>
      <c r="F39" s="20">
        <v>5054000</v>
      </c>
      <c r="G39" s="21" t="s">
        <v>106</v>
      </c>
      <c r="H39" s="20">
        <v>5054000</v>
      </c>
      <c r="I39" s="57">
        <f t="shared" si="0"/>
        <v>5.0540000000000003</v>
      </c>
      <c r="K39" s="10">
        <f t="shared" si="3"/>
        <v>100</v>
      </c>
      <c r="L39" s="9">
        <f t="shared" si="4"/>
        <v>0</v>
      </c>
      <c r="M39" s="58">
        <f>D39-F39</f>
        <v>0</v>
      </c>
      <c r="N39" s="11" t="s">
        <v>55</v>
      </c>
      <c r="O39" s="12" t="s">
        <v>144</v>
      </c>
    </row>
    <row r="40" spans="2:15" ht="75" x14ac:dyDescent="0.3">
      <c r="B40" s="13">
        <v>20</v>
      </c>
      <c r="C40" s="7" t="s">
        <v>57</v>
      </c>
      <c r="D40" s="8">
        <f>10574200-1502900-96300-2386000</f>
        <v>6589000</v>
      </c>
      <c r="E40" s="8"/>
      <c r="F40" s="20">
        <v>6589000</v>
      </c>
      <c r="G40" s="21" t="s">
        <v>108</v>
      </c>
      <c r="H40" s="20">
        <v>6589000</v>
      </c>
      <c r="I40" s="57">
        <f t="shared" si="0"/>
        <v>6.5890000000000004</v>
      </c>
      <c r="J40" s="57">
        <v>0</v>
      </c>
      <c r="K40" s="10">
        <f t="shared" si="3"/>
        <v>100</v>
      </c>
      <c r="L40" s="9">
        <f t="shared" si="4"/>
        <v>0</v>
      </c>
      <c r="M40" s="58">
        <f>D40-F40</f>
        <v>0</v>
      </c>
      <c r="N40" s="11" t="s">
        <v>55</v>
      </c>
      <c r="O40" s="12" t="s">
        <v>144</v>
      </c>
    </row>
    <row r="41" spans="2:15" ht="93.75" x14ac:dyDescent="0.3">
      <c r="B41" s="13">
        <v>21</v>
      </c>
      <c r="C41" s="7" t="s">
        <v>58</v>
      </c>
      <c r="D41" s="8">
        <f>5528000-553000</f>
        <v>4975000</v>
      </c>
      <c r="E41" s="8"/>
      <c r="F41" s="20">
        <v>4975000</v>
      </c>
      <c r="G41" s="21" t="s">
        <v>106</v>
      </c>
      <c r="H41" s="20">
        <v>4975000</v>
      </c>
      <c r="I41" s="57">
        <f t="shared" si="0"/>
        <v>4.9749999999999996</v>
      </c>
      <c r="K41" s="10">
        <f t="shared" si="3"/>
        <v>100</v>
      </c>
      <c r="L41" s="9">
        <f t="shared" si="4"/>
        <v>0</v>
      </c>
      <c r="M41" s="58">
        <f>D41-F41</f>
        <v>0</v>
      </c>
      <c r="N41" s="11" t="s">
        <v>59</v>
      </c>
      <c r="O41" s="12" t="s">
        <v>144</v>
      </c>
    </row>
    <row r="42" spans="2:15" ht="56.25" x14ac:dyDescent="0.3">
      <c r="B42" s="6">
        <v>22</v>
      </c>
      <c r="C42" s="7" t="s">
        <v>60</v>
      </c>
      <c r="D42" s="8"/>
      <c r="E42" s="8"/>
      <c r="F42" s="19"/>
      <c r="G42" s="19"/>
      <c r="H42" s="20"/>
      <c r="I42" s="57">
        <f t="shared" si="0"/>
        <v>0</v>
      </c>
      <c r="J42" s="57">
        <v>0</v>
      </c>
      <c r="K42" s="10"/>
      <c r="L42" s="9"/>
      <c r="M42" s="58"/>
      <c r="N42" s="11"/>
      <c r="O42" s="12"/>
    </row>
    <row r="43" spans="2:15" ht="37.5" x14ac:dyDescent="0.3">
      <c r="B43" s="6"/>
      <c r="C43" s="7" t="s">
        <v>126</v>
      </c>
      <c r="D43" s="8">
        <f>5940000-20000</f>
        <v>5920000</v>
      </c>
      <c r="E43" s="8"/>
      <c r="F43" s="19">
        <v>5920000</v>
      </c>
      <c r="G43" s="21" t="s">
        <v>163</v>
      </c>
      <c r="H43" s="20">
        <v>5920000</v>
      </c>
      <c r="I43" s="57">
        <f t="shared" si="0"/>
        <v>5.92</v>
      </c>
      <c r="J43" s="57"/>
      <c r="K43" s="10">
        <f>H43*100/D43</f>
        <v>100</v>
      </c>
      <c r="L43" s="9">
        <f>D43-H43</f>
        <v>0</v>
      </c>
      <c r="M43" s="58">
        <f>D43-F43</f>
        <v>0</v>
      </c>
      <c r="N43" s="11" t="s">
        <v>59</v>
      </c>
      <c r="O43" s="12" t="s">
        <v>144</v>
      </c>
    </row>
    <row r="44" spans="2:15" ht="37.5" x14ac:dyDescent="0.3">
      <c r="B44" s="6"/>
      <c r="C44" s="7" t="s">
        <v>127</v>
      </c>
      <c r="D44" s="8">
        <f>5940000-20000</f>
        <v>5920000</v>
      </c>
      <c r="E44" s="8"/>
      <c r="F44" s="19">
        <v>5920000</v>
      </c>
      <c r="G44" s="21" t="s">
        <v>164</v>
      </c>
      <c r="H44" s="20">
        <v>5920000</v>
      </c>
      <c r="I44" s="57">
        <f t="shared" si="0"/>
        <v>5.92</v>
      </c>
      <c r="J44" s="57"/>
      <c r="K44" s="10">
        <f>H44*100/D44</f>
        <v>100</v>
      </c>
      <c r="L44" s="9">
        <f>D44-H44</f>
        <v>0</v>
      </c>
      <c r="M44" s="58">
        <f>D44-F44</f>
        <v>0</v>
      </c>
      <c r="N44" s="11" t="s">
        <v>59</v>
      </c>
      <c r="O44" s="12" t="s">
        <v>144</v>
      </c>
    </row>
    <row r="45" spans="2:15" ht="56.25" x14ac:dyDescent="0.3">
      <c r="B45" s="13">
        <v>23</v>
      </c>
      <c r="C45" s="7" t="s">
        <v>128</v>
      </c>
      <c r="D45" s="8">
        <f>5776900-2300289</f>
        <v>3476611</v>
      </c>
      <c r="E45" s="8"/>
      <c r="F45" s="23">
        <v>3476610.04</v>
      </c>
      <c r="G45" s="21" t="s">
        <v>196</v>
      </c>
      <c r="H45" s="23">
        <v>1738305.02</v>
      </c>
      <c r="I45" s="57">
        <f t="shared" si="0"/>
        <v>1.7383050200000001</v>
      </c>
      <c r="K45" s="10">
        <f>H45*100/D45</f>
        <v>49.999986193451036</v>
      </c>
      <c r="L45" s="9">
        <f>D45-H45</f>
        <v>1738305.98</v>
      </c>
      <c r="M45" s="59">
        <f>D45-F45</f>
        <v>0.9599999999627471</v>
      </c>
      <c r="N45" s="11" t="s">
        <v>59</v>
      </c>
      <c r="O45" s="12" t="s">
        <v>107</v>
      </c>
    </row>
    <row r="46" spans="2:15" ht="75" x14ac:dyDescent="0.3">
      <c r="B46" s="13">
        <v>24</v>
      </c>
      <c r="C46" s="7" t="s">
        <v>62</v>
      </c>
      <c r="D46" s="8">
        <f>10000000-50000</f>
        <v>9950000</v>
      </c>
      <c r="E46" s="8"/>
      <c r="F46" s="20">
        <v>9950000</v>
      </c>
      <c r="G46" s="21" t="s">
        <v>109</v>
      </c>
      <c r="H46" s="20">
        <v>9950000</v>
      </c>
      <c r="I46" s="57">
        <f t="shared" si="0"/>
        <v>9.9499999999999993</v>
      </c>
      <c r="K46" s="10">
        <f>H46*100/D46</f>
        <v>100</v>
      </c>
      <c r="L46" s="9">
        <f>D46-H46</f>
        <v>0</v>
      </c>
      <c r="M46" s="58">
        <f>D46-F46</f>
        <v>0</v>
      </c>
      <c r="N46" s="11" t="s">
        <v>59</v>
      </c>
      <c r="O46" s="12" t="s">
        <v>144</v>
      </c>
    </row>
    <row r="47" spans="2:15" ht="56.25" x14ac:dyDescent="0.3">
      <c r="B47" s="6">
        <v>25</v>
      </c>
      <c r="C47" s="7" t="s">
        <v>63</v>
      </c>
      <c r="D47" s="8">
        <f>4950000-20000</f>
        <v>4930000</v>
      </c>
      <c r="E47" s="8"/>
      <c r="F47" s="20">
        <v>4930000</v>
      </c>
      <c r="G47" s="21" t="s">
        <v>109</v>
      </c>
      <c r="H47" s="20">
        <v>4930000</v>
      </c>
      <c r="I47" s="57">
        <f t="shared" si="0"/>
        <v>4.93</v>
      </c>
      <c r="K47" s="10">
        <f>H47*100/D47</f>
        <v>100</v>
      </c>
      <c r="L47" s="9">
        <f>D47-H47</f>
        <v>0</v>
      </c>
      <c r="M47" s="58">
        <f>D47-F47</f>
        <v>0</v>
      </c>
      <c r="N47" s="11" t="s">
        <v>59</v>
      </c>
      <c r="O47" s="12" t="s">
        <v>144</v>
      </c>
    </row>
    <row r="48" spans="2:15" ht="56.25" x14ac:dyDescent="0.3">
      <c r="B48" s="13">
        <v>26</v>
      </c>
      <c r="C48" s="7" t="s">
        <v>64</v>
      </c>
      <c r="D48" s="8"/>
      <c r="E48" s="8"/>
      <c r="F48" s="20"/>
      <c r="G48" s="21"/>
      <c r="H48" s="20"/>
      <c r="I48" s="57">
        <f t="shared" si="0"/>
        <v>0</v>
      </c>
      <c r="J48" s="57">
        <v>0</v>
      </c>
      <c r="K48" s="10"/>
      <c r="L48" s="9"/>
      <c r="M48" s="58"/>
      <c r="N48" s="11"/>
      <c r="O48" s="12"/>
    </row>
    <row r="49" spans="2:15" ht="37.5" x14ac:dyDescent="0.3">
      <c r="B49" s="13"/>
      <c r="C49" s="7" t="s">
        <v>145</v>
      </c>
      <c r="D49" s="8">
        <f>1237500-61875</f>
        <v>1175625</v>
      </c>
      <c r="E49" s="8"/>
      <c r="F49" s="20">
        <v>1175625</v>
      </c>
      <c r="G49" s="21" t="s">
        <v>109</v>
      </c>
      <c r="H49" s="20">
        <v>1175625</v>
      </c>
      <c r="I49" s="57">
        <f t="shared" si="0"/>
        <v>1.1756249999999999</v>
      </c>
      <c r="J49" s="57">
        <v>0</v>
      </c>
      <c r="K49" s="10">
        <f t="shared" ref="K49:K90" si="6">H49*100/D49</f>
        <v>100</v>
      </c>
      <c r="L49" s="9">
        <f t="shared" ref="L49:L74" si="7">D49-H49</f>
        <v>0</v>
      </c>
      <c r="M49" s="58">
        <f t="shared" ref="M49:M58" si="8">D49-F49</f>
        <v>0</v>
      </c>
      <c r="N49" s="11" t="s">
        <v>59</v>
      </c>
      <c r="O49" s="12" t="s">
        <v>144</v>
      </c>
    </row>
    <row r="50" spans="2:15" ht="37.5" x14ac:dyDescent="0.3">
      <c r="B50" s="13"/>
      <c r="C50" s="7" t="s">
        <v>146</v>
      </c>
      <c r="D50" s="8">
        <f>643500-32175</f>
        <v>611325</v>
      </c>
      <c r="E50" s="8"/>
      <c r="F50" s="20">
        <v>611325</v>
      </c>
      <c r="G50" s="21" t="s">
        <v>147</v>
      </c>
      <c r="H50" s="20">
        <v>611325</v>
      </c>
      <c r="I50" s="57">
        <f t="shared" si="0"/>
        <v>0.61132500000000001</v>
      </c>
      <c r="J50" s="57">
        <v>0</v>
      </c>
      <c r="K50" s="10">
        <f t="shared" si="6"/>
        <v>100</v>
      </c>
      <c r="L50" s="9">
        <f t="shared" si="7"/>
        <v>0</v>
      </c>
      <c r="M50" s="58">
        <f t="shared" si="8"/>
        <v>0</v>
      </c>
      <c r="N50" s="11" t="s">
        <v>59</v>
      </c>
      <c r="O50" s="12" t="s">
        <v>144</v>
      </c>
    </row>
    <row r="51" spans="2:15" ht="37.5" x14ac:dyDescent="0.3">
      <c r="B51" s="13"/>
      <c r="C51" s="7" t="s">
        <v>148</v>
      </c>
      <c r="D51" s="8">
        <f>4801500-240075</f>
        <v>4561425</v>
      </c>
      <c r="E51" s="8"/>
      <c r="F51" s="20">
        <v>4561425</v>
      </c>
      <c r="G51" s="21" t="s">
        <v>149</v>
      </c>
      <c r="H51" s="20">
        <v>4561425</v>
      </c>
      <c r="I51" s="57">
        <f t="shared" si="0"/>
        <v>4.5614249999999998</v>
      </c>
      <c r="J51" s="57">
        <v>0</v>
      </c>
      <c r="K51" s="10">
        <f t="shared" si="6"/>
        <v>100</v>
      </c>
      <c r="L51" s="9">
        <f t="shared" si="7"/>
        <v>0</v>
      </c>
      <c r="M51" s="58">
        <f t="shared" si="8"/>
        <v>0</v>
      </c>
      <c r="N51" s="11" t="s">
        <v>59</v>
      </c>
      <c r="O51" s="12" t="s">
        <v>144</v>
      </c>
    </row>
    <row r="52" spans="2:15" ht="37.5" x14ac:dyDescent="0.3">
      <c r="B52" s="13"/>
      <c r="C52" s="7" t="s">
        <v>150</v>
      </c>
      <c r="D52" s="8">
        <f>1237500-61875</f>
        <v>1175625</v>
      </c>
      <c r="E52" s="8"/>
      <c r="F52" s="20">
        <v>1175625</v>
      </c>
      <c r="G52" s="21" t="s">
        <v>151</v>
      </c>
      <c r="H52" s="20">
        <v>1175625</v>
      </c>
      <c r="I52" s="57">
        <f t="shared" si="0"/>
        <v>1.1756249999999999</v>
      </c>
      <c r="J52" s="57">
        <v>0</v>
      </c>
      <c r="K52" s="10">
        <f t="shared" si="6"/>
        <v>100</v>
      </c>
      <c r="L52" s="9">
        <f t="shared" si="7"/>
        <v>0</v>
      </c>
      <c r="M52" s="58">
        <f t="shared" si="8"/>
        <v>0</v>
      </c>
      <c r="N52" s="11" t="s">
        <v>59</v>
      </c>
      <c r="O52" s="12" t="s">
        <v>144</v>
      </c>
    </row>
    <row r="53" spans="2:15" ht="56.25" x14ac:dyDescent="0.3">
      <c r="B53" s="13">
        <v>27</v>
      </c>
      <c r="C53" s="7" t="s">
        <v>65</v>
      </c>
      <c r="D53" s="8">
        <f>11711000-1360411-2850589</f>
        <v>7500000</v>
      </c>
      <c r="E53" s="8"/>
      <c r="F53" s="20">
        <v>7500000</v>
      </c>
      <c r="G53" s="21" t="s">
        <v>110</v>
      </c>
      <c r="H53" s="20">
        <v>7500000</v>
      </c>
      <c r="I53" s="57">
        <f t="shared" si="0"/>
        <v>7.5</v>
      </c>
      <c r="K53" s="10">
        <f t="shared" si="6"/>
        <v>100</v>
      </c>
      <c r="L53" s="9">
        <f t="shared" si="7"/>
        <v>0</v>
      </c>
      <c r="M53" s="58">
        <f t="shared" si="8"/>
        <v>0</v>
      </c>
      <c r="N53" s="11" t="s">
        <v>66</v>
      </c>
      <c r="O53" s="12" t="s">
        <v>144</v>
      </c>
    </row>
    <row r="54" spans="2:15" ht="56.25" x14ac:dyDescent="0.3">
      <c r="B54" s="6">
        <v>28</v>
      </c>
      <c r="C54" s="7" t="s">
        <v>67</v>
      </c>
      <c r="D54" s="8">
        <f>12025000-4163000</f>
        <v>7862000</v>
      </c>
      <c r="E54" s="8"/>
      <c r="F54" s="20">
        <v>7862000</v>
      </c>
      <c r="G54" s="21" t="s">
        <v>111</v>
      </c>
      <c r="H54" s="20">
        <v>7862000</v>
      </c>
      <c r="I54" s="57">
        <f t="shared" si="0"/>
        <v>7.8620000000000001</v>
      </c>
      <c r="J54" s="57">
        <v>0</v>
      </c>
      <c r="K54" s="10">
        <f t="shared" si="6"/>
        <v>100</v>
      </c>
      <c r="L54" s="9">
        <f t="shared" si="7"/>
        <v>0</v>
      </c>
      <c r="M54" s="58">
        <f t="shared" si="8"/>
        <v>0</v>
      </c>
      <c r="N54" s="11" t="s">
        <v>66</v>
      </c>
      <c r="O54" s="12" t="s">
        <v>144</v>
      </c>
    </row>
    <row r="55" spans="2:15" ht="56.25" x14ac:dyDescent="0.3">
      <c r="B55" s="13">
        <v>29</v>
      </c>
      <c r="C55" s="7" t="s">
        <v>68</v>
      </c>
      <c r="D55" s="8">
        <f>11019100-3217577</f>
        <v>7801523</v>
      </c>
      <c r="E55" s="46"/>
      <c r="F55" s="23">
        <v>7801522.7999999998</v>
      </c>
      <c r="G55" s="21" t="s">
        <v>221</v>
      </c>
      <c r="H55" s="20"/>
      <c r="I55" s="57">
        <f t="shared" si="0"/>
        <v>0</v>
      </c>
      <c r="J55" s="57">
        <v>0</v>
      </c>
      <c r="K55" s="10">
        <f t="shared" si="6"/>
        <v>0</v>
      </c>
      <c r="L55" s="9">
        <f t="shared" si="7"/>
        <v>7801523</v>
      </c>
      <c r="M55" s="59">
        <f t="shared" si="8"/>
        <v>0.20000000018626451</v>
      </c>
      <c r="N55" s="11" t="s">
        <v>69</v>
      </c>
      <c r="O55" s="12" t="s">
        <v>107</v>
      </c>
    </row>
    <row r="56" spans="2:15" ht="56.25" x14ac:dyDescent="0.3">
      <c r="B56" s="13">
        <v>30</v>
      </c>
      <c r="C56" s="7" t="s">
        <v>70</v>
      </c>
      <c r="D56" s="8">
        <f>1754200-306200</f>
        <v>1448000</v>
      </c>
      <c r="E56" s="8"/>
      <c r="F56" s="20">
        <v>1448000</v>
      </c>
      <c r="G56" s="21" t="s">
        <v>131</v>
      </c>
      <c r="H56" s="20">
        <v>1448000</v>
      </c>
      <c r="I56" s="57">
        <f t="shared" si="0"/>
        <v>1.448</v>
      </c>
      <c r="J56" s="57">
        <v>0</v>
      </c>
      <c r="K56" s="10">
        <f t="shared" si="6"/>
        <v>100</v>
      </c>
      <c r="L56" s="9">
        <f t="shared" si="7"/>
        <v>0</v>
      </c>
      <c r="M56" s="58">
        <f t="shared" si="8"/>
        <v>0</v>
      </c>
      <c r="N56" s="11" t="s">
        <v>69</v>
      </c>
      <c r="O56" s="12" t="s">
        <v>144</v>
      </c>
    </row>
    <row r="57" spans="2:15" ht="42.75" customHeight="1" x14ac:dyDescent="0.3">
      <c r="B57" s="6">
        <v>31</v>
      </c>
      <c r="C57" s="7" t="s">
        <v>71</v>
      </c>
      <c r="D57" s="8">
        <f>3969000-1081000</f>
        <v>2888000</v>
      </c>
      <c r="E57" s="8"/>
      <c r="F57" s="20">
        <v>2888000</v>
      </c>
      <c r="G57" s="21" t="s">
        <v>197</v>
      </c>
      <c r="H57" s="20">
        <v>2888000</v>
      </c>
      <c r="I57" s="57">
        <f t="shared" si="0"/>
        <v>2.8879999999999999</v>
      </c>
      <c r="J57" s="57">
        <v>0</v>
      </c>
      <c r="K57" s="10">
        <f t="shared" si="6"/>
        <v>100</v>
      </c>
      <c r="L57" s="9">
        <f t="shared" si="7"/>
        <v>0</v>
      </c>
      <c r="M57" s="58">
        <f t="shared" si="8"/>
        <v>0</v>
      </c>
      <c r="N57" s="11" t="s">
        <v>72</v>
      </c>
      <c r="O57" s="12" t="s">
        <v>144</v>
      </c>
    </row>
    <row r="58" spans="2:15" ht="56.25" x14ac:dyDescent="0.3">
      <c r="B58" s="13">
        <v>32</v>
      </c>
      <c r="C58" s="7" t="s">
        <v>73</v>
      </c>
      <c r="D58" s="8">
        <f>8361100-3381634-643466</f>
        <v>4336000</v>
      </c>
      <c r="E58" s="8"/>
      <c r="F58" s="20">
        <v>4314538.7300000004</v>
      </c>
      <c r="G58" s="21" t="s">
        <v>198</v>
      </c>
      <c r="H58" s="20">
        <v>4314538.7300000004</v>
      </c>
      <c r="I58" s="57">
        <f t="shared" si="0"/>
        <v>4.3145387300000007</v>
      </c>
      <c r="J58" s="57">
        <v>0</v>
      </c>
      <c r="K58" s="10">
        <f t="shared" si="6"/>
        <v>99.505044511070125</v>
      </c>
      <c r="L58" s="9">
        <f t="shared" si="7"/>
        <v>21461.269999999553</v>
      </c>
      <c r="M58" s="58">
        <f t="shared" si="8"/>
        <v>21461.269999999553</v>
      </c>
      <c r="N58" s="11" t="s">
        <v>72</v>
      </c>
      <c r="O58" s="12" t="s">
        <v>144</v>
      </c>
    </row>
    <row r="59" spans="2:15" ht="56.25" x14ac:dyDescent="0.3">
      <c r="B59" s="13">
        <v>33</v>
      </c>
      <c r="C59" s="7" t="s">
        <v>74</v>
      </c>
      <c r="D59" s="8">
        <f>1509200-623200</f>
        <v>886000</v>
      </c>
      <c r="E59" s="8"/>
      <c r="F59" s="23">
        <v>886000</v>
      </c>
      <c r="G59" s="21" t="s">
        <v>132</v>
      </c>
      <c r="H59" s="20">
        <v>886000</v>
      </c>
      <c r="I59" s="57">
        <f t="shared" si="0"/>
        <v>0.88600000000000001</v>
      </c>
      <c r="J59" s="57">
        <v>0</v>
      </c>
      <c r="K59" s="10">
        <f t="shared" si="6"/>
        <v>100</v>
      </c>
      <c r="L59" s="9">
        <f t="shared" si="7"/>
        <v>0</v>
      </c>
      <c r="M59" s="58">
        <f>D59-F59</f>
        <v>0</v>
      </c>
      <c r="N59" s="11" t="s">
        <v>75</v>
      </c>
      <c r="O59" s="12" t="s">
        <v>144</v>
      </c>
    </row>
    <row r="60" spans="2:15" ht="56.25" x14ac:dyDescent="0.3">
      <c r="B60" s="6">
        <v>34</v>
      </c>
      <c r="C60" s="7" t="s">
        <v>76</v>
      </c>
      <c r="D60" s="8">
        <f>10470400-1885400</f>
        <v>8585000</v>
      </c>
      <c r="E60" s="8"/>
      <c r="F60" s="20">
        <v>8585000</v>
      </c>
      <c r="G60" s="21" t="s">
        <v>153</v>
      </c>
      <c r="H60" s="20">
        <v>8585000</v>
      </c>
      <c r="I60" s="57">
        <f t="shared" si="0"/>
        <v>8.5850000000000009</v>
      </c>
      <c r="J60" s="57">
        <v>0</v>
      </c>
      <c r="K60" s="10">
        <f t="shared" si="6"/>
        <v>100</v>
      </c>
      <c r="L60" s="9">
        <f t="shared" si="7"/>
        <v>0</v>
      </c>
      <c r="M60" s="58">
        <f t="shared" ref="M60:M73" si="9">D60-F60</f>
        <v>0</v>
      </c>
      <c r="N60" s="11" t="s">
        <v>75</v>
      </c>
      <c r="O60" s="12" t="s">
        <v>144</v>
      </c>
    </row>
    <row r="61" spans="2:15" ht="37.5" x14ac:dyDescent="0.3">
      <c r="B61" s="13">
        <v>35</v>
      </c>
      <c r="C61" s="7" t="s">
        <v>77</v>
      </c>
      <c r="D61" s="8">
        <f>3430000-383000</f>
        <v>3047000</v>
      </c>
      <c r="E61" s="8"/>
      <c r="F61" s="15">
        <v>3047000</v>
      </c>
      <c r="G61" s="21" t="s">
        <v>133</v>
      </c>
      <c r="H61" s="20">
        <v>3047000</v>
      </c>
      <c r="I61" s="57">
        <f t="shared" si="0"/>
        <v>3.0470000000000002</v>
      </c>
      <c r="J61" s="57">
        <v>0</v>
      </c>
      <c r="K61" s="10">
        <f t="shared" si="6"/>
        <v>100</v>
      </c>
      <c r="L61" s="9">
        <f t="shared" si="7"/>
        <v>0</v>
      </c>
      <c r="M61" s="58">
        <f t="shared" si="9"/>
        <v>0</v>
      </c>
      <c r="N61" s="11" t="s">
        <v>75</v>
      </c>
      <c r="O61" s="12" t="s">
        <v>144</v>
      </c>
    </row>
    <row r="62" spans="2:15" ht="75" x14ac:dyDescent="0.3">
      <c r="B62" s="13">
        <v>36</v>
      </c>
      <c r="C62" s="7" t="s">
        <v>78</v>
      </c>
      <c r="D62" s="8">
        <f>12119700-2719700</f>
        <v>9400000</v>
      </c>
      <c r="E62" s="8"/>
      <c r="F62" s="15">
        <v>9252965.8800000008</v>
      </c>
      <c r="G62" s="21" t="s">
        <v>134</v>
      </c>
      <c r="H62" s="20">
        <v>9252965.8800000008</v>
      </c>
      <c r="I62" s="57">
        <f t="shared" si="0"/>
        <v>9.2529658800000014</v>
      </c>
      <c r="J62" s="57">
        <v>0</v>
      </c>
      <c r="K62" s="10">
        <f t="shared" si="6"/>
        <v>98.435807234042571</v>
      </c>
      <c r="L62" s="9">
        <f t="shared" si="7"/>
        <v>147034.11999999918</v>
      </c>
      <c r="M62" s="58">
        <f>D62-F62</f>
        <v>147034.11999999918</v>
      </c>
      <c r="N62" s="11" t="s">
        <v>79</v>
      </c>
      <c r="O62" s="12" t="s">
        <v>144</v>
      </c>
    </row>
    <row r="63" spans="2:15" ht="75" x14ac:dyDescent="0.3">
      <c r="B63" s="6">
        <v>37</v>
      </c>
      <c r="C63" s="7" t="s">
        <v>80</v>
      </c>
      <c r="D63" s="8">
        <f>7906600-1745234-631366</f>
        <v>5530000</v>
      </c>
      <c r="E63" s="8"/>
      <c r="F63" s="20">
        <v>5530000</v>
      </c>
      <c r="G63" s="21" t="s">
        <v>135</v>
      </c>
      <c r="H63" s="20">
        <v>5530000</v>
      </c>
      <c r="I63" s="57">
        <f t="shared" si="0"/>
        <v>5.53</v>
      </c>
      <c r="J63" s="57">
        <v>0</v>
      </c>
      <c r="K63" s="10">
        <f t="shared" si="6"/>
        <v>100</v>
      </c>
      <c r="L63" s="9">
        <f t="shared" si="7"/>
        <v>0</v>
      </c>
      <c r="M63" s="58">
        <f t="shared" si="9"/>
        <v>0</v>
      </c>
      <c r="N63" s="11" t="s">
        <v>79</v>
      </c>
      <c r="O63" s="12" t="s">
        <v>144</v>
      </c>
    </row>
    <row r="64" spans="2:15" ht="75" x14ac:dyDescent="0.3">
      <c r="B64" s="13">
        <v>38</v>
      </c>
      <c r="C64" s="7" t="s">
        <v>81</v>
      </c>
      <c r="D64" s="8">
        <f>9800000-501000</f>
        <v>9299000</v>
      </c>
      <c r="E64" s="8"/>
      <c r="F64" s="20">
        <v>9299000</v>
      </c>
      <c r="G64" s="21" t="s">
        <v>136</v>
      </c>
      <c r="H64" s="20">
        <v>1394850</v>
      </c>
      <c r="I64" s="57">
        <f t="shared" si="0"/>
        <v>1.3948499999999999</v>
      </c>
      <c r="J64" s="57">
        <v>0</v>
      </c>
      <c r="K64" s="10">
        <f t="shared" si="6"/>
        <v>15</v>
      </c>
      <c r="L64" s="9">
        <f t="shared" si="7"/>
        <v>7904150</v>
      </c>
      <c r="M64" s="58">
        <f t="shared" si="9"/>
        <v>0</v>
      </c>
      <c r="N64" s="11" t="s">
        <v>79</v>
      </c>
      <c r="O64" s="12" t="s">
        <v>107</v>
      </c>
    </row>
    <row r="65" spans="2:15" ht="56.25" x14ac:dyDescent="0.3">
      <c r="B65" s="13">
        <v>39</v>
      </c>
      <c r="C65" s="7" t="s">
        <v>82</v>
      </c>
      <c r="D65" s="8">
        <v>19899900</v>
      </c>
      <c r="E65" s="8"/>
      <c r="F65" s="20">
        <v>19850000</v>
      </c>
      <c r="G65" s="21" t="s">
        <v>167</v>
      </c>
      <c r="H65" s="20">
        <v>9925000</v>
      </c>
      <c r="I65" s="57">
        <f t="shared" si="0"/>
        <v>9.9250000000000007</v>
      </c>
      <c r="J65" s="57">
        <v>0</v>
      </c>
      <c r="K65" s="10">
        <f t="shared" si="6"/>
        <v>49.874622485540129</v>
      </c>
      <c r="L65" s="9">
        <f t="shared" si="7"/>
        <v>9974900</v>
      </c>
      <c r="M65" s="59">
        <f t="shared" si="9"/>
        <v>49900</v>
      </c>
      <c r="N65" s="11" t="s">
        <v>79</v>
      </c>
      <c r="O65" s="12" t="s">
        <v>166</v>
      </c>
    </row>
    <row r="66" spans="2:15" ht="37.5" x14ac:dyDescent="0.3">
      <c r="B66" s="6">
        <v>40</v>
      </c>
      <c r="C66" s="7" t="s">
        <v>83</v>
      </c>
      <c r="D66" s="8">
        <f>5571700-856800</f>
        <v>4714900</v>
      </c>
      <c r="E66" s="8"/>
      <c r="F66" s="20">
        <v>4600000</v>
      </c>
      <c r="G66" s="21" t="s">
        <v>199</v>
      </c>
      <c r="H66" s="20"/>
      <c r="I66" s="57">
        <f t="shared" si="0"/>
        <v>0</v>
      </c>
      <c r="J66" s="57">
        <v>0</v>
      </c>
      <c r="K66" s="10">
        <f>H66*100/D66</f>
        <v>0</v>
      </c>
      <c r="L66" s="9">
        <f t="shared" si="7"/>
        <v>4714900</v>
      </c>
      <c r="M66" s="58">
        <f t="shared" si="9"/>
        <v>114900</v>
      </c>
      <c r="N66" s="11" t="s">
        <v>84</v>
      </c>
      <c r="O66" s="12" t="s">
        <v>107</v>
      </c>
    </row>
    <row r="67" spans="2:15" ht="56.25" x14ac:dyDescent="0.3">
      <c r="B67" s="13">
        <v>41</v>
      </c>
      <c r="C67" s="7" t="s">
        <v>85</v>
      </c>
      <c r="D67" s="8">
        <v>2338300</v>
      </c>
      <c r="E67" s="8"/>
      <c r="F67" s="20">
        <v>2335000</v>
      </c>
      <c r="G67" s="21" t="s">
        <v>200</v>
      </c>
      <c r="H67" s="20"/>
      <c r="I67" s="57">
        <f t="shared" si="0"/>
        <v>0</v>
      </c>
      <c r="J67" s="57">
        <v>0</v>
      </c>
      <c r="K67" s="10">
        <f t="shared" si="6"/>
        <v>0</v>
      </c>
      <c r="L67" s="9">
        <f t="shared" si="7"/>
        <v>2338300</v>
      </c>
      <c r="M67" s="58">
        <f t="shared" si="9"/>
        <v>3300</v>
      </c>
      <c r="N67" s="11" t="s">
        <v>84</v>
      </c>
      <c r="O67" s="12" t="s">
        <v>107</v>
      </c>
    </row>
    <row r="68" spans="2:15" ht="56.25" x14ac:dyDescent="0.3">
      <c r="B68" s="13">
        <v>42</v>
      </c>
      <c r="C68" s="7" t="s">
        <v>86</v>
      </c>
      <c r="D68" s="8">
        <f>13563200-2500000-1123200</f>
        <v>9940000</v>
      </c>
      <c r="E68" s="8"/>
      <c r="F68" s="20">
        <v>7740000</v>
      </c>
      <c r="G68" s="21" t="s">
        <v>168</v>
      </c>
      <c r="H68" s="20"/>
      <c r="I68" s="57">
        <f t="shared" si="0"/>
        <v>0</v>
      </c>
      <c r="J68" s="57">
        <v>0</v>
      </c>
      <c r="K68" s="10">
        <f t="shared" si="6"/>
        <v>0</v>
      </c>
      <c r="L68" s="9">
        <f t="shared" si="7"/>
        <v>9940000</v>
      </c>
      <c r="M68" s="58">
        <f t="shared" si="9"/>
        <v>2200000</v>
      </c>
      <c r="N68" s="11" t="s">
        <v>84</v>
      </c>
      <c r="O68" s="12" t="s">
        <v>107</v>
      </c>
    </row>
    <row r="69" spans="2:15" ht="37.5" x14ac:dyDescent="0.3">
      <c r="B69" s="6">
        <v>43</v>
      </c>
      <c r="C69" s="7" t="s">
        <v>87</v>
      </c>
      <c r="D69" s="8">
        <f>13720000-3222000</f>
        <v>10498000</v>
      </c>
      <c r="E69" s="8"/>
      <c r="F69" s="20">
        <v>10498000</v>
      </c>
      <c r="G69" s="21" t="s">
        <v>140</v>
      </c>
      <c r="H69" s="20"/>
      <c r="I69" s="57">
        <f t="shared" ref="I69:I74" si="10">H69/1000000</f>
        <v>0</v>
      </c>
      <c r="J69" s="57">
        <v>0</v>
      </c>
      <c r="K69" s="10">
        <f t="shared" si="6"/>
        <v>0</v>
      </c>
      <c r="L69" s="9">
        <f t="shared" si="7"/>
        <v>10498000</v>
      </c>
      <c r="M69" s="58">
        <f t="shared" si="9"/>
        <v>0</v>
      </c>
      <c r="N69" s="11" t="s">
        <v>88</v>
      </c>
      <c r="O69" s="12" t="s">
        <v>107</v>
      </c>
    </row>
    <row r="70" spans="2:15" ht="75" x14ac:dyDescent="0.3">
      <c r="B70" s="13">
        <v>44</v>
      </c>
      <c r="C70" s="7" t="s">
        <v>89</v>
      </c>
      <c r="D70" s="8">
        <f>9780400-645634-77000-1331000-334374</f>
        <v>7392392</v>
      </c>
      <c r="E70" s="8"/>
      <c r="F70" s="20">
        <v>7392392</v>
      </c>
      <c r="G70" s="21" t="s">
        <v>117</v>
      </c>
      <c r="H70" s="20">
        <v>7392392</v>
      </c>
      <c r="I70" s="57">
        <f t="shared" si="10"/>
        <v>7.3923920000000001</v>
      </c>
      <c r="J70" s="57">
        <v>0</v>
      </c>
      <c r="K70" s="10">
        <f t="shared" si="6"/>
        <v>100</v>
      </c>
      <c r="L70" s="9">
        <f t="shared" si="7"/>
        <v>0</v>
      </c>
      <c r="M70" s="58">
        <f t="shared" si="9"/>
        <v>0</v>
      </c>
      <c r="N70" s="11" t="s">
        <v>90</v>
      </c>
      <c r="O70" s="12" t="s">
        <v>144</v>
      </c>
    </row>
    <row r="71" spans="2:15" ht="37.5" x14ac:dyDescent="0.3">
      <c r="B71" s="13">
        <v>45</v>
      </c>
      <c r="C71" s="7" t="s">
        <v>91</v>
      </c>
      <c r="D71" s="8">
        <f>19796000-1892000-407000</f>
        <v>17497000</v>
      </c>
      <c r="E71" s="8"/>
      <c r="F71" s="20">
        <v>17497000</v>
      </c>
      <c r="G71" s="21" t="s">
        <v>118</v>
      </c>
      <c r="H71" s="20">
        <v>17497000</v>
      </c>
      <c r="I71" s="57">
        <f t="shared" si="10"/>
        <v>17.497</v>
      </c>
      <c r="J71" s="57">
        <v>0</v>
      </c>
      <c r="K71" s="10">
        <f t="shared" si="6"/>
        <v>100</v>
      </c>
      <c r="L71" s="9">
        <f t="shared" si="7"/>
        <v>0</v>
      </c>
      <c r="M71" s="58">
        <f t="shared" si="9"/>
        <v>0</v>
      </c>
      <c r="N71" s="11" t="s">
        <v>90</v>
      </c>
      <c r="O71" s="12" t="s">
        <v>144</v>
      </c>
    </row>
    <row r="72" spans="2:15" ht="56.25" x14ac:dyDescent="0.3">
      <c r="B72" s="6">
        <v>46</v>
      </c>
      <c r="C72" s="7" t="s">
        <v>92</v>
      </c>
      <c r="D72" s="8">
        <f>822200-348089</f>
        <v>474111</v>
      </c>
      <c r="E72" s="8" t="s">
        <v>157</v>
      </c>
      <c r="F72" s="20">
        <v>474111</v>
      </c>
      <c r="G72" s="21" t="s">
        <v>119</v>
      </c>
      <c r="H72" s="20">
        <v>474111</v>
      </c>
      <c r="I72" s="57">
        <f t="shared" si="10"/>
        <v>0.474111</v>
      </c>
      <c r="K72" s="10">
        <f t="shared" si="6"/>
        <v>100</v>
      </c>
      <c r="L72" s="9">
        <f t="shared" si="7"/>
        <v>0</v>
      </c>
      <c r="M72" s="58">
        <f>D72-F72</f>
        <v>0</v>
      </c>
      <c r="N72" s="11" t="s">
        <v>93</v>
      </c>
      <c r="O72" s="12" t="s">
        <v>144</v>
      </c>
    </row>
    <row r="73" spans="2:15" ht="56.25" x14ac:dyDescent="0.3">
      <c r="B73" s="13">
        <v>47</v>
      </c>
      <c r="C73" s="7" t="s">
        <v>94</v>
      </c>
      <c r="D73" s="8">
        <f>7963500-1410537-182163</f>
        <v>6370800</v>
      </c>
      <c r="E73" s="8"/>
      <c r="F73" s="23">
        <v>6370800</v>
      </c>
      <c r="G73" s="21" t="s">
        <v>120</v>
      </c>
      <c r="H73" s="20">
        <v>6370800</v>
      </c>
      <c r="I73" s="57">
        <f t="shared" si="10"/>
        <v>6.3708</v>
      </c>
      <c r="J73" s="57">
        <v>0</v>
      </c>
      <c r="K73" s="10">
        <f t="shared" si="6"/>
        <v>100</v>
      </c>
      <c r="L73" s="9">
        <f t="shared" si="7"/>
        <v>0</v>
      </c>
      <c r="M73" s="58">
        <f t="shared" si="9"/>
        <v>0</v>
      </c>
      <c r="N73" s="11" t="s">
        <v>93</v>
      </c>
      <c r="O73" s="12" t="s">
        <v>144</v>
      </c>
    </row>
    <row r="74" spans="2:15" ht="37.5" customHeight="1" x14ac:dyDescent="0.3">
      <c r="B74" s="19"/>
      <c r="C74" s="7" t="s">
        <v>95</v>
      </c>
      <c r="D74" s="8">
        <v>9000000</v>
      </c>
      <c r="E74" s="8"/>
      <c r="F74" s="19"/>
      <c r="G74" s="19"/>
      <c r="H74" s="24">
        <v>7258807.1799999997</v>
      </c>
      <c r="I74" s="57">
        <f t="shared" si="10"/>
        <v>7.2588071799999998</v>
      </c>
      <c r="K74" s="10">
        <f t="shared" si="6"/>
        <v>80.653413111111107</v>
      </c>
      <c r="L74" s="9">
        <f t="shared" si="7"/>
        <v>1741192.8200000003</v>
      </c>
      <c r="M74" s="58"/>
      <c r="N74" s="11" t="s">
        <v>96</v>
      </c>
      <c r="O74" s="12"/>
    </row>
    <row r="75" spans="2:15" ht="21.75" customHeight="1" x14ac:dyDescent="0.3">
      <c r="B75" s="48"/>
      <c r="C75" s="106" t="s">
        <v>169</v>
      </c>
      <c r="D75" s="46"/>
      <c r="E75" s="46"/>
      <c r="F75" s="48"/>
      <c r="G75" s="48"/>
      <c r="H75" s="107"/>
      <c r="I75" s="108"/>
      <c r="J75" s="109"/>
      <c r="K75" s="50"/>
      <c r="L75" s="51"/>
      <c r="M75" s="110"/>
      <c r="N75" s="53"/>
      <c r="O75" s="54"/>
    </row>
    <row r="76" spans="2:15" ht="37.5" customHeight="1" x14ac:dyDescent="0.3">
      <c r="B76" s="13">
        <v>48</v>
      </c>
      <c r="C76" s="7" t="s">
        <v>170</v>
      </c>
      <c r="D76" s="8">
        <f>7614000-1988000</f>
        <v>5626000</v>
      </c>
      <c r="E76" s="8"/>
      <c r="F76" s="111">
        <v>5546500</v>
      </c>
      <c r="G76" s="21" t="s">
        <v>201</v>
      </c>
      <c r="H76" s="24"/>
      <c r="I76" s="57"/>
      <c r="K76" s="10">
        <f t="shared" si="6"/>
        <v>0</v>
      </c>
      <c r="L76" s="9">
        <f>D76-H76</f>
        <v>5626000</v>
      </c>
      <c r="M76" s="58">
        <f>D76-F76</f>
        <v>79500</v>
      </c>
      <c r="N76" s="11" t="s">
        <v>93</v>
      </c>
      <c r="O76" s="12" t="s">
        <v>107</v>
      </c>
    </row>
    <row r="77" spans="2:15" ht="37.5" customHeight="1" x14ac:dyDescent="0.3">
      <c r="B77" s="13">
        <v>49</v>
      </c>
      <c r="C77" s="7" t="s">
        <v>171</v>
      </c>
      <c r="D77" s="8">
        <v>5000000</v>
      </c>
      <c r="E77" s="8"/>
      <c r="F77" s="20">
        <v>4875000</v>
      </c>
      <c r="G77" s="19"/>
      <c r="H77" s="24"/>
      <c r="I77" s="57"/>
      <c r="K77" s="10">
        <f t="shared" si="6"/>
        <v>0</v>
      </c>
      <c r="L77" s="9">
        <f t="shared" ref="L77:L85" si="11">D77-H77</f>
        <v>5000000</v>
      </c>
      <c r="M77" s="58">
        <f>D77-F77</f>
        <v>125000</v>
      </c>
      <c r="N77" s="11" t="s">
        <v>172</v>
      </c>
      <c r="O77" s="12" t="s">
        <v>107</v>
      </c>
    </row>
    <row r="78" spans="2:15" ht="37.5" customHeight="1" x14ac:dyDescent="0.3">
      <c r="B78" s="13">
        <v>50</v>
      </c>
      <c r="C78" s="7" t="s">
        <v>173</v>
      </c>
      <c r="D78" s="8">
        <f>15000000-3199500</f>
        <v>11800500</v>
      </c>
      <c r="E78" s="8"/>
      <c r="F78" s="20">
        <v>11800000</v>
      </c>
      <c r="G78" s="19"/>
      <c r="H78" s="24"/>
      <c r="I78" s="57"/>
      <c r="K78" s="10">
        <f t="shared" si="6"/>
        <v>0</v>
      </c>
      <c r="L78" s="9">
        <f t="shared" si="11"/>
        <v>11800500</v>
      </c>
      <c r="M78" s="58">
        <f>D78-F78</f>
        <v>500</v>
      </c>
      <c r="N78" s="11" t="s">
        <v>172</v>
      </c>
      <c r="O78" s="12" t="s">
        <v>107</v>
      </c>
    </row>
    <row r="79" spans="2:15" ht="40.5" customHeight="1" x14ac:dyDescent="0.3">
      <c r="B79" s="13">
        <v>51</v>
      </c>
      <c r="C79" s="7" t="s">
        <v>174</v>
      </c>
      <c r="D79" s="8">
        <v>8000000</v>
      </c>
      <c r="E79" s="8"/>
      <c r="F79" s="19"/>
      <c r="G79" s="19"/>
      <c r="H79" s="24">
        <v>1532046</v>
      </c>
      <c r="I79" s="57"/>
      <c r="K79" s="10">
        <f t="shared" si="6"/>
        <v>19.150575</v>
      </c>
      <c r="L79" s="9">
        <f t="shared" si="11"/>
        <v>6467954</v>
      </c>
      <c r="M79" s="58"/>
      <c r="N79" s="11" t="s">
        <v>17</v>
      </c>
      <c r="O79" s="12" t="s">
        <v>161</v>
      </c>
    </row>
    <row r="80" spans="2:15" ht="41.25" customHeight="1" x14ac:dyDescent="0.3">
      <c r="B80" s="13">
        <v>52</v>
      </c>
      <c r="C80" s="7" t="s">
        <v>175</v>
      </c>
      <c r="D80" s="8">
        <v>5000000</v>
      </c>
      <c r="E80" s="8"/>
      <c r="F80" s="19"/>
      <c r="G80" s="19"/>
      <c r="H80" s="24">
        <v>851170</v>
      </c>
      <c r="I80" s="57"/>
      <c r="K80" s="10">
        <f t="shared" si="6"/>
        <v>17.023399999999999</v>
      </c>
      <c r="L80" s="9">
        <f t="shared" si="11"/>
        <v>4148830</v>
      </c>
      <c r="M80" s="58"/>
      <c r="N80" s="11" t="s">
        <v>17</v>
      </c>
      <c r="O80" s="12" t="s">
        <v>161</v>
      </c>
    </row>
    <row r="81" spans="2:15" ht="37.5" customHeight="1" x14ac:dyDescent="0.3">
      <c r="B81" s="13">
        <v>53</v>
      </c>
      <c r="C81" s="7" t="s">
        <v>176</v>
      </c>
      <c r="D81" s="8">
        <v>2463000</v>
      </c>
      <c r="E81" s="8"/>
      <c r="F81" s="23">
        <v>2252000</v>
      </c>
      <c r="G81" s="21" t="s">
        <v>202</v>
      </c>
      <c r="H81" s="24"/>
      <c r="I81" s="57"/>
      <c r="K81" s="10">
        <f t="shared" si="6"/>
        <v>0</v>
      </c>
      <c r="L81" s="9">
        <f t="shared" si="11"/>
        <v>2463000</v>
      </c>
      <c r="M81" s="58"/>
      <c r="N81" s="11" t="s">
        <v>79</v>
      </c>
      <c r="O81" s="12" t="s">
        <v>107</v>
      </c>
    </row>
    <row r="82" spans="2:15" ht="37.5" customHeight="1" x14ac:dyDescent="0.3">
      <c r="B82" s="13">
        <v>54</v>
      </c>
      <c r="C82" s="7" t="s">
        <v>177</v>
      </c>
      <c r="D82" s="8">
        <v>1892000</v>
      </c>
      <c r="E82" s="8"/>
      <c r="F82" s="23">
        <v>1882000</v>
      </c>
      <c r="G82" s="21" t="s">
        <v>203</v>
      </c>
      <c r="H82" s="67"/>
      <c r="I82" s="57"/>
      <c r="K82" s="10">
        <f t="shared" si="6"/>
        <v>0</v>
      </c>
      <c r="L82" s="9">
        <f t="shared" si="11"/>
        <v>1892000</v>
      </c>
      <c r="M82" s="58"/>
      <c r="N82" s="11" t="s">
        <v>75</v>
      </c>
      <c r="O82" s="12" t="s">
        <v>107</v>
      </c>
    </row>
    <row r="83" spans="2:15" ht="37.5" customHeight="1" x14ac:dyDescent="0.3">
      <c r="B83" s="13">
        <v>55</v>
      </c>
      <c r="C83" s="7" t="s">
        <v>178</v>
      </c>
      <c r="D83" s="8">
        <v>1331000</v>
      </c>
      <c r="E83" s="8"/>
      <c r="F83" s="23">
        <v>1225000</v>
      </c>
      <c r="G83" s="21" t="s">
        <v>204</v>
      </c>
      <c r="H83" s="24"/>
      <c r="I83" s="57"/>
      <c r="K83" s="10">
        <f t="shared" si="6"/>
        <v>0</v>
      </c>
      <c r="L83" s="9">
        <f t="shared" si="11"/>
        <v>1331000</v>
      </c>
      <c r="M83" s="58"/>
      <c r="N83" s="11" t="s">
        <v>75</v>
      </c>
      <c r="O83" s="12" t="s">
        <v>107</v>
      </c>
    </row>
    <row r="84" spans="2:15" ht="37.5" customHeight="1" x14ac:dyDescent="0.3">
      <c r="B84" s="13">
        <v>56</v>
      </c>
      <c r="C84" s="7" t="s">
        <v>205</v>
      </c>
      <c r="D84" s="8">
        <v>2500000</v>
      </c>
      <c r="E84" s="8"/>
      <c r="F84" s="20">
        <v>2100000</v>
      </c>
      <c r="G84" s="21" t="s">
        <v>206</v>
      </c>
      <c r="H84" s="24"/>
      <c r="I84" s="57"/>
      <c r="K84" s="10">
        <f t="shared" si="6"/>
        <v>0</v>
      </c>
      <c r="L84" s="9">
        <f t="shared" si="11"/>
        <v>2500000</v>
      </c>
      <c r="M84" s="58"/>
      <c r="N84" s="11" t="s">
        <v>69</v>
      </c>
      <c r="O84" s="12" t="s">
        <v>107</v>
      </c>
    </row>
    <row r="85" spans="2:15" ht="37.5" customHeight="1" x14ac:dyDescent="0.3">
      <c r="B85" s="13">
        <v>57</v>
      </c>
      <c r="C85" s="7" t="s">
        <v>180</v>
      </c>
      <c r="D85" s="8">
        <v>497500</v>
      </c>
      <c r="E85" s="8"/>
      <c r="F85" s="20">
        <v>497500</v>
      </c>
      <c r="G85" s="21" t="s">
        <v>207</v>
      </c>
      <c r="H85" s="24">
        <v>497500</v>
      </c>
      <c r="I85" s="57"/>
      <c r="K85" s="10">
        <f t="shared" si="6"/>
        <v>100</v>
      </c>
      <c r="L85" s="9">
        <f t="shared" si="11"/>
        <v>0</v>
      </c>
      <c r="M85" s="58">
        <v>0</v>
      </c>
      <c r="N85" s="11" t="s">
        <v>55</v>
      </c>
      <c r="O85" s="12" t="s">
        <v>144</v>
      </c>
    </row>
    <row r="86" spans="2:15" ht="37.5" customHeight="1" x14ac:dyDescent="0.3">
      <c r="B86" s="13">
        <v>58</v>
      </c>
      <c r="C86" s="7" t="s">
        <v>208</v>
      </c>
      <c r="D86" s="8">
        <v>2500000</v>
      </c>
      <c r="E86" s="8"/>
      <c r="F86" s="20"/>
      <c r="G86" s="21"/>
      <c r="H86" s="24">
        <v>1096156</v>
      </c>
      <c r="I86" s="57"/>
      <c r="K86" s="10">
        <f t="shared" si="6"/>
        <v>43.846240000000002</v>
      </c>
      <c r="L86" s="9">
        <f>D86-H86</f>
        <v>1403844</v>
      </c>
      <c r="M86" s="58"/>
      <c r="N86" s="11" t="s">
        <v>96</v>
      </c>
      <c r="O86" s="12" t="s">
        <v>161</v>
      </c>
    </row>
    <row r="87" spans="2:15" ht="59.25" customHeight="1" x14ac:dyDescent="0.3">
      <c r="B87" s="13">
        <v>59</v>
      </c>
      <c r="C87" s="7" t="s">
        <v>223</v>
      </c>
      <c r="D87" s="8">
        <v>1988000</v>
      </c>
      <c r="E87" s="8"/>
      <c r="F87" s="20"/>
      <c r="G87" s="21"/>
      <c r="H87" s="24"/>
      <c r="I87" s="57"/>
      <c r="K87" s="10">
        <f t="shared" si="6"/>
        <v>0</v>
      </c>
      <c r="L87" s="9">
        <f t="shared" ref="L87:L89" si="12">D87-H87</f>
        <v>1988000</v>
      </c>
      <c r="M87" s="58"/>
      <c r="N87" s="11" t="s">
        <v>69</v>
      </c>
      <c r="O87" s="12" t="s">
        <v>105</v>
      </c>
    </row>
    <row r="88" spans="2:15" ht="59.25" customHeight="1" x14ac:dyDescent="0.3">
      <c r="B88" s="13">
        <v>60</v>
      </c>
      <c r="C88" s="7" t="s">
        <v>225</v>
      </c>
      <c r="D88" s="8">
        <v>1980000</v>
      </c>
      <c r="E88" s="8"/>
      <c r="F88" s="20"/>
      <c r="G88" s="21"/>
      <c r="H88" s="24"/>
      <c r="I88" s="57"/>
      <c r="K88" s="10">
        <f t="shared" si="6"/>
        <v>0</v>
      </c>
      <c r="L88" s="9">
        <f t="shared" si="12"/>
        <v>1980000</v>
      </c>
      <c r="M88" s="58"/>
      <c r="N88" s="11" t="s">
        <v>69</v>
      </c>
      <c r="O88" s="12" t="s">
        <v>105</v>
      </c>
    </row>
    <row r="89" spans="2:15" ht="45.75" customHeight="1" x14ac:dyDescent="0.3">
      <c r="B89" s="13">
        <v>61</v>
      </c>
      <c r="C89" s="7" t="s">
        <v>227</v>
      </c>
      <c r="D89" s="8">
        <v>3199500</v>
      </c>
      <c r="E89" s="8"/>
      <c r="F89" s="20"/>
      <c r="G89" s="21"/>
      <c r="H89" s="24"/>
      <c r="I89" s="57"/>
      <c r="K89" s="10">
        <f t="shared" si="6"/>
        <v>0</v>
      </c>
      <c r="L89" s="9">
        <f t="shared" si="12"/>
        <v>3199500</v>
      </c>
      <c r="M89" s="58"/>
      <c r="N89" s="11" t="s">
        <v>79</v>
      </c>
      <c r="O89" s="12" t="s">
        <v>245</v>
      </c>
    </row>
    <row r="90" spans="2:15" x14ac:dyDescent="0.3">
      <c r="B90" s="25"/>
      <c r="C90" s="26" t="s">
        <v>97</v>
      </c>
      <c r="D90" s="27">
        <f>SUM(D4:D89)</f>
        <v>351295000</v>
      </c>
      <c r="E90" s="27">
        <f t="shared" ref="E90:G90" si="13">SUM(E4:E86)</f>
        <v>2940000</v>
      </c>
      <c r="F90" s="27">
        <f t="shared" si="13"/>
        <v>301785588.75</v>
      </c>
      <c r="G90" s="27">
        <f t="shared" si="13"/>
        <v>0</v>
      </c>
      <c r="H90" s="27">
        <f>SUM(H4:H86)</f>
        <v>201756233.19</v>
      </c>
      <c r="I90" s="27" t="e">
        <f t="shared" ref="I90:J90" si="14">SUM(I4:I86)</f>
        <v>#VALUE!</v>
      </c>
      <c r="J90" s="27">
        <f t="shared" si="14"/>
        <v>0</v>
      </c>
      <c r="K90" s="10">
        <f t="shared" si="6"/>
        <v>57.432139139469676</v>
      </c>
      <c r="L90" s="27">
        <f t="shared" ref="L90:M90" si="15">SUM(L4:L86)</f>
        <v>142371266.81</v>
      </c>
      <c r="M90" s="112">
        <f t="shared" si="15"/>
        <v>3575898.2499999991</v>
      </c>
      <c r="N90" s="31"/>
      <c r="O90" s="32"/>
    </row>
  </sheetData>
  <autoFilter ref="N1:N90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R105"/>
  <sheetViews>
    <sheetView tabSelected="1" view="pageBreakPreview" topLeftCell="B1" zoomScale="85" zoomScaleNormal="85" zoomScaleSheetLayoutView="85" workbookViewId="0">
      <selection activeCell="K3" sqref="K3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7" style="34" customWidth="1"/>
    <col min="5" max="5" width="16.85546875" style="34" hidden="1" customWidth="1"/>
    <col min="6" max="6" width="19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8" style="36" customWidth="1"/>
    <col min="13" max="13" width="17.28515625" style="64" hidden="1" customWidth="1"/>
    <col min="14" max="14" width="15.140625" style="37" customWidth="1"/>
    <col min="15" max="15" width="14.140625" style="38" customWidth="1"/>
    <col min="16" max="16" width="20.7109375" style="38" hidden="1" customWidth="1"/>
    <col min="17" max="17" width="36.85546875" style="38" hidden="1" customWidth="1"/>
    <col min="18" max="18" width="39" style="17" hidden="1" customWidth="1"/>
    <col min="19" max="16384" width="9.140625" style="17"/>
  </cols>
  <sheetData>
    <row r="1" spans="1:18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68"/>
      <c r="Q1" s="68"/>
    </row>
    <row r="2" spans="1:18" s="1" customFormat="1" ht="20.25" customHeight="1" x14ac:dyDescent="0.2">
      <c r="B2" s="132" t="s">
        <v>209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69"/>
      <c r="Q2" s="69"/>
    </row>
    <row r="3" spans="1:18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  <c r="P3" s="70"/>
      <c r="Q3" s="70"/>
      <c r="R3" s="1">
        <f>D4/100*5-D4</f>
        <v>-26172500</v>
      </c>
    </row>
    <row r="4" spans="1:18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27550000</v>
      </c>
      <c r="I4" s="40"/>
      <c r="J4" s="40"/>
      <c r="K4" s="10">
        <f>H4*100/D4</f>
        <v>100</v>
      </c>
      <c r="L4" s="9">
        <f>D4-H4</f>
        <v>0</v>
      </c>
      <c r="M4" s="10">
        <f>D4-F4</f>
        <v>0</v>
      </c>
      <c r="N4" s="11" t="s">
        <v>14</v>
      </c>
      <c r="O4" s="12" t="s">
        <v>144</v>
      </c>
      <c r="P4" s="71"/>
      <c r="Q4" s="72">
        <v>2755000</v>
      </c>
      <c r="R4" s="1" t="s">
        <v>210</v>
      </c>
    </row>
    <row r="5" spans="1:18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281009</v>
      </c>
      <c r="I5" s="57">
        <f t="shared" ref="I5:I68" si="0">H5/1000000</f>
        <v>0.28100900000000001</v>
      </c>
      <c r="K5" s="10">
        <f>H5*100/D5</f>
        <v>93.669666666666672</v>
      </c>
      <c r="L5" s="9">
        <f>D5-H5</f>
        <v>18991</v>
      </c>
      <c r="M5" s="58"/>
      <c r="N5" s="16" t="s">
        <v>17</v>
      </c>
      <c r="O5" s="12" t="s">
        <v>144</v>
      </c>
      <c r="P5" s="71"/>
      <c r="Q5" s="73">
        <v>2000</v>
      </c>
    </row>
    <row r="6" spans="1:18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85800</v>
      </c>
      <c r="I6" s="57">
        <f t="shared" si="0"/>
        <v>8.5800000000000001E-2</v>
      </c>
      <c r="K6" s="10">
        <f>H6*100/D6</f>
        <v>85.8</v>
      </c>
      <c r="L6" s="9">
        <f>D6-H6</f>
        <v>14200</v>
      </c>
      <c r="M6" s="58"/>
      <c r="N6" s="11" t="s">
        <v>17</v>
      </c>
      <c r="O6" s="12" t="s">
        <v>144</v>
      </c>
      <c r="P6" s="71"/>
      <c r="Q6" s="74">
        <v>84800</v>
      </c>
      <c r="R6" s="75">
        <f>H6+H8+H16+H18</f>
        <v>2780175.5</v>
      </c>
    </row>
    <row r="7" spans="1:18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 t="s">
        <v>17</v>
      </c>
      <c r="O7" s="12"/>
      <c r="P7" s="71"/>
      <c r="Q7" s="71"/>
    </row>
    <row r="8" spans="1:18" ht="37.5" x14ac:dyDescent="0.3">
      <c r="B8" s="13"/>
      <c r="C8" s="7" t="s">
        <v>20</v>
      </c>
      <c r="D8" s="8">
        <v>1614200</v>
      </c>
      <c r="E8" s="8"/>
      <c r="F8" s="14"/>
      <c r="G8" s="19"/>
      <c r="H8" s="23">
        <v>1614199.5</v>
      </c>
      <c r="I8" s="57">
        <f t="shared" si="0"/>
        <v>1.6141995</v>
      </c>
      <c r="K8" s="10">
        <f t="shared" ref="K8:K19" si="1">H8*100/D8</f>
        <v>99.999969024903976</v>
      </c>
      <c r="L8" s="10">
        <f>D8-H8</f>
        <v>0.5</v>
      </c>
      <c r="M8" s="58"/>
      <c r="N8" s="11" t="s">
        <v>17</v>
      </c>
      <c r="O8" s="12" t="s">
        <v>144</v>
      </c>
      <c r="P8" s="71"/>
      <c r="Q8" s="74">
        <v>713852.5</v>
      </c>
    </row>
    <row r="9" spans="1:18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ref="L9:L19" si="2">D9-H9</f>
        <v>1085</v>
      </c>
      <c r="M9" s="58">
        <v>1085</v>
      </c>
      <c r="N9" s="11" t="s">
        <v>17</v>
      </c>
      <c r="O9" s="12" t="s">
        <v>144</v>
      </c>
      <c r="P9" s="71"/>
      <c r="Q9" s="71">
        <v>36915</v>
      </c>
      <c r="R9" s="76"/>
    </row>
    <row r="10" spans="1:18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  <c r="P10" s="71"/>
      <c r="Q10" s="71">
        <v>34978.300000000003</v>
      </c>
      <c r="R10" s="76"/>
    </row>
    <row r="11" spans="1:18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  <c r="P11" s="71"/>
      <c r="Q11" s="71">
        <v>40125</v>
      </c>
      <c r="R11" s="76"/>
    </row>
    <row r="12" spans="1:18" ht="37.5" x14ac:dyDescent="0.3">
      <c r="B12" s="13"/>
      <c r="C12" s="7" t="s">
        <v>24</v>
      </c>
      <c r="D12" s="8">
        <v>4200</v>
      </c>
      <c r="E12" s="8"/>
      <c r="F12" s="20">
        <v>4200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  <c r="P12" s="71"/>
      <c r="Q12" s="71">
        <v>4200</v>
      </c>
      <c r="R12" s="77"/>
    </row>
    <row r="13" spans="1:18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21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  <c r="P13" s="71"/>
      <c r="Q13" s="71">
        <v>35310</v>
      </c>
      <c r="R13" s="76"/>
    </row>
    <row r="14" spans="1:18" ht="37.5" x14ac:dyDescent="0.3">
      <c r="B14" s="13"/>
      <c r="C14" s="7" t="s">
        <v>182</v>
      </c>
      <c r="D14" s="8">
        <v>813000</v>
      </c>
      <c r="E14" s="8"/>
      <c r="F14" s="20">
        <v>769000</v>
      </c>
      <c r="G14" s="21" t="s">
        <v>183</v>
      </c>
      <c r="H14" s="20">
        <v>769000</v>
      </c>
      <c r="I14" s="57">
        <f t="shared" si="0"/>
        <v>0.76900000000000002</v>
      </c>
      <c r="J14" s="57"/>
      <c r="K14" s="10">
        <f t="shared" si="1"/>
        <v>94.5879458794588</v>
      </c>
      <c r="L14" s="9">
        <f t="shared" si="2"/>
        <v>44000</v>
      </c>
      <c r="M14" s="58">
        <f>D14-F14</f>
        <v>44000</v>
      </c>
      <c r="N14" s="11" t="s">
        <v>17</v>
      </c>
      <c r="O14" s="12" t="s">
        <v>144</v>
      </c>
      <c r="P14" s="71"/>
      <c r="Q14" s="71"/>
      <c r="R14" s="77"/>
    </row>
    <row r="15" spans="1:18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21" t="s">
        <v>184</v>
      </c>
      <c r="H15" s="20">
        <v>220000</v>
      </c>
      <c r="I15" s="57">
        <f t="shared" si="0"/>
        <v>0.22</v>
      </c>
      <c r="J15" s="57"/>
      <c r="K15" s="10">
        <f t="shared" si="1"/>
        <v>91.62848812994585</v>
      </c>
      <c r="L15" s="9">
        <f t="shared" si="2"/>
        <v>20100</v>
      </c>
      <c r="M15" s="58">
        <f>D15-F15</f>
        <v>20100</v>
      </c>
      <c r="N15" s="11" t="s">
        <v>17</v>
      </c>
      <c r="O15" s="12" t="s">
        <v>144</v>
      </c>
      <c r="P15" s="71"/>
      <c r="Q15" s="71"/>
      <c r="R15" s="77"/>
    </row>
    <row r="16" spans="1:18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  <c r="P16" s="71"/>
      <c r="Q16" s="71">
        <v>169491</v>
      </c>
    </row>
    <row r="17" spans="2:18" ht="37.5" x14ac:dyDescent="0.3">
      <c r="B17" s="13">
        <v>6</v>
      </c>
      <c r="C17" s="7" t="s">
        <v>29</v>
      </c>
      <c r="D17" s="8">
        <v>300000</v>
      </c>
      <c r="E17" s="8"/>
      <c r="F17" s="23">
        <v>300000</v>
      </c>
      <c r="G17" s="19" t="s">
        <v>211</v>
      </c>
      <c r="H17" s="20">
        <v>300000</v>
      </c>
      <c r="I17" s="57">
        <f t="shared" si="0"/>
        <v>0.3</v>
      </c>
      <c r="J17" s="42"/>
      <c r="K17" s="10">
        <f t="shared" si="1"/>
        <v>100</v>
      </c>
      <c r="L17" s="9">
        <f t="shared" si="2"/>
        <v>0</v>
      </c>
      <c r="M17" s="58"/>
      <c r="N17" s="11" t="s">
        <v>17</v>
      </c>
      <c r="O17" s="12" t="s">
        <v>144</v>
      </c>
      <c r="P17" s="71"/>
      <c r="Q17" s="74"/>
    </row>
    <row r="18" spans="2:18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910685</v>
      </c>
      <c r="I18" s="57">
        <f t="shared" si="0"/>
        <v>0.91068499999999997</v>
      </c>
      <c r="J18" s="42"/>
      <c r="K18" s="10">
        <f t="shared" si="1"/>
        <v>72.854799999999997</v>
      </c>
      <c r="L18" s="9">
        <f t="shared" si="2"/>
        <v>339315</v>
      </c>
      <c r="M18" s="58"/>
      <c r="N18" s="11" t="s">
        <v>17</v>
      </c>
      <c r="O18" s="12" t="s">
        <v>144</v>
      </c>
      <c r="P18" s="71"/>
      <c r="Q18" s="74">
        <v>346710</v>
      </c>
      <c r="R18" s="78"/>
    </row>
    <row r="19" spans="2:18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184270</v>
      </c>
      <c r="I19" s="57">
        <f t="shared" si="0"/>
        <v>0.18426999999999999</v>
      </c>
      <c r="J19" s="42"/>
      <c r="K19" s="10">
        <f t="shared" si="1"/>
        <v>92.135000000000005</v>
      </c>
      <c r="L19" s="9">
        <f t="shared" si="2"/>
        <v>15730</v>
      </c>
      <c r="M19" s="58"/>
      <c r="N19" s="11" t="s">
        <v>32</v>
      </c>
      <c r="O19" s="12" t="s">
        <v>144</v>
      </c>
      <c r="P19" s="71"/>
      <c r="Q19" s="71">
        <v>71610</v>
      </c>
      <c r="R19" s="76"/>
    </row>
    <row r="20" spans="2:18" ht="56.25" x14ac:dyDescent="0.3">
      <c r="B20" s="13">
        <v>9</v>
      </c>
      <c r="C20" s="7" t="s">
        <v>33</v>
      </c>
      <c r="D20" s="8"/>
      <c r="E20" s="8"/>
      <c r="F20" s="18"/>
      <c r="G20" s="19"/>
      <c r="H20" s="20" t="s">
        <v>13</v>
      </c>
      <c r="I20" s="57" t="e">
        <f t="shared" si="0"/>
        <v>#VALUE!</v>
      </c>
      <c r="J20" s="57">
        <v>0</v>
      </c>
      <c r="K20" s="10"/>
      <c r="L20" s="9"/>
      <c r="M20" s="58"/>
      <c r="N20" s="11" t="s">
        <v>35</v>
      </c>
      <c r="O20" s="12"/>
      <c r="P20" s="71"/>
      <c r="Q20" s="71"/>
    </row>
    <row r="21" spans="2:18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21" t="s">
        <v>185</v>
      </c>
      <c r="H21" s="20">
        <v>2910000</v>
      </c>
      <c r="I21" s="57">
        <f t="shared" si="0"/>
        <v>2.91</v>
      </c>
      <c r="J21" s="57">
        <v>0</v>
      </c>
      <c r="K21" s="10">
        <f t="shared" ref="K21:K41" si="3">H21*100/D21</f>
        <v>97</v>
      </c>
      <c r="L21" s="9">
        <f t="shared" ref="L21:L41" si="4">D21-H21</f>
        <v>90000</v>
      </c>
      <c r="M21" s="58">
        <f>D21-F21</f>
        <v>90000</v>
      </c>
      <c r="N21" s="11" t="s">
        <v>35</v>
      </c>
      <c r="O21" s="12" t="s">
        <v>144</v>
      </c>
      <c r="P21" s="71"/>
      <c r="Q21" s="71">
        <v>9210000</v>
      </c>
    </row>
    <row r="22" spans="2:18" ht="58.5" customHeight="1" x14ac:dyDescent="0.3">
      <c r="B22" s="13"/>
      <c r="C22" s="7" t="s">
        <v>36</v>
      </c>
      <c r="D22" s="8">
        <v>3000000</v>
      </c>
      <c r="E22" s="8"/>
      <c r="F22" s="23">
        <v>2950000</v>
      </c>
      <c r="G22" s="21" t="s">
        <v>186</v>
      </c>
      <c r="H22" s="20">
        <v>2950000</v>
      </c>
      <c r="I22" s="57">
        <f t="shared" si="0"/>
        <v>2.95</v>
      </c>
      <c r="J22" s="57">
        <v>0</v>
      </c>
      <c r="K22" s="10">
        <f t="shared" si="3"/>
        <v>98.333333333333329</v>
      </c>
      <c r="L22" s="9">
        <f t="shared" si="4"/>
        <v>50000</v>
      </c>
      <c r="M22" s="58">
        <f>D22-F22</f>
        <v>50000</v>
      </c>
      <c r="N22" s="11" t="s">
        <v>35</v>
      </c>
      <c r="O22" s="12" t="s">
        <v>144</v>
      </c>
      <c r="P22" s="71"/>
      <c r="Q22" s="71"/>
    </row>
    <row r="23" spans="2:18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21" t="s">
        <v>187</v>
      </c>
      <c r="H23" s="20">
        <v>2959620</v>
      </c>
      <c r="I23" s="57">
        <f t="shared" si="0"/>
        <v>2.9596200000000001</v>
      </c>
      <c r="J23" s="57">
        <v>0</v>
      </c>
      <c r="K23" s="10">
        <f t="shared" si="3"/>
        <v>98.653999999999996</v>
      </c>
      <c r="L23" s="9">
        <f t="shared" si="4"/>
        <v>40380</v>
      </c>
      <c r="M23" s="58">
        <f>D23-F23</f>
        <v>40380</v>
      </c>
      <c r="N23" s="11" t="s">
        <v>35</v>
      </c>
      <c r="O23" s="12" t="s">
        <v>144</v>
      </c>
      <c r="P23" s="71"/>
      <c r="Q23" s="71"/>
    </row>
    <row r="24" spans="2:18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21" t="s">
        <v>188</v>
      </c>
      <c r="H24" s="20">
        <v>948000</v>
      </c>
      <c r="I24" s="57">
        <f t="shared" si="0"/>
        <v>0.94799999999999995</v>
      </c>
      <c r="J24" s="57">
        <v>0</v>
      </c>
      <c r="K24" s="10">
        <f t="shared" si="3"/>
        <v>94.8</v>
      </c>
      <c r="L24" s="9">
        <f t="shared" si="4"/>
        <v>52000</v>
      </c>
      <c r="M24" s="58">
        <f>D24-F24</f>
        <v>52000</v>
      </c>
      <c r="N24" s="11" t="s">
        <v>35</v>
      </c>
      <c r="O24" s="12" t="s">
        <v>144</v>
      </c>
      <c r="P24" s="71"/>
      <c r="Q24" s="71">
        <v>237000</v>
      </c>
    </row>
    <row r="25" spans="2:18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21" t="s">
        <v>189</v>
      </c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144</v>
      </c>
      <c r="P25" s="71"/>
      <c r="Q25" s="71">
        <v>2880000</v>
      </c>
    </row>
    <row r="26" spans="2:18" ht="56.25" x14ac:dyDescent="0.3">
      <c r="B26" s="6">
        <v>10</v>
      </c>
      <c r="C26" s="7" t="s">
        <v>40</v>
      </c>
      <c r="D26" s="8">
        <f>4120000-D27-D28-D29-D30</f>
        <v>2500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>D26-H26</f>
        <v>2500</v>
      </c>
      <c r="M26" s="58"/>
      <c r="N26" s="11" t="s">
        <v>41</v>
      </c>
      <c r="O26" s="12" t="s">
        <v>212</v>
      </c>
      <c r="P26" s="71" t="s">
        <v>213</v>
      </c>
      <c r="Q26" s="71"/>
      <c r="R26" s="17" t="s">
        <v>214</v>
      </c>
    </row>
    <row r="27" spans="2:18" ht="56.25" x14ac:dyDescent="0.3">
      <c r="B27" s="6"/>
      <c r="C27" s="7" t="s">
        <v>190</v>
      </c>
      <c r="D27" s="8">
        <v>440000</v>
      </c>
      <c r="E27" s="8"/>
      <c r="F27" s="23">
        <v>440000</v>
      </c>
      <c r="G27" s="21" t="s">
        <v>215</v>
      </c>
      <c r="H27" s="20">
        <v>440000</v>
      </c>
      <c r="I27" s="57"/>
      <c r="J27" s="65"/>
      <c r="K27" s="10">
        <f t="shared" si="3"/>
        <v>100</v>
      </c>
      <c r="L27" s="9">
        <f>D27-H27</f>
        <v>0</v>
      </c>
      <c r="M27" s="58"/>
      <c r="N27" s="11" t="s">
        <v>41</v>
      </c>
      <c r="O27" s="12" t="s">
        <v>144</v>
      </c>
      <c r="P27" s="71" t="s">
        <v>213</v>
      </c>
      <c r="Q27" s="79">
        <f ca="1">D27+D28+D29+Q:Q</f>
        <v>0</v>
      </c>
    </row>
    <row r="28" spans="2:18" ht="56.25" x14ac:dyDescent="0.3">
      <c r="B28" s="6"/>
      <c r="C28" s="7" t="s">
        <v>192</v>
      </c>
      <c r="D28" s="8">
        <v>2037500</v>
      </c>
      <c r="E28" s="8"/>
      <c r="F28" s="20">
        <v>2037500</v>
      </c>
      <c r="G28" s="21" t="s">
        <v>216</v>
      </c>
      <c r="H28" s="20">
        <v>2037500</v>
      </c>
      <c r="I28" s="57"/>
      <c r="J28" s="65"/>
      <c r="K28" s="10">
        <f t="shared" si="3"/>
        <v>100</v>
      </c>
      <c r="L28" s="9">
        <f t="shared" ref="L28:L30" si="5">D28-H28</f>
        <v>0</v>
      </c>
      <c r="M28" s="58">
        <f>D28-F28</f>
        <v>0</v>
      </c>
      <c r="N28" s="11" t="s">
        <v>41</v>
      </c>
      <c r="O28" s="12" t="s">
        <v>144</v>
      </c>
      <c r="P28" s="71" t="s">
        <v>213</v>
      </c>
      <c r="Q28" s="71"/>
    </row>
    <row r="29" spans="2:18" ht="56.25" x14ac:dyDescent="0.3">
      <c r="B29" s="6"/>
      <c r="C29" s="7" t="s">
        <v>193</v>
      </c>
      <c r="D29" s="8">
        <v>640000</v>
      </c>
      <c r="E29" s="8"/>
      <c r="F29" s="20">
        <f>240000+240000+80000+80000</f>
        <v>640000</v>
      </c>
      <c r="G29" s="21" t="s">
        <v>217</v>
      </c>
      <c r="H29" s="20">
        <v>640000</v>
      </c>
      <c r="I29" s="57"/>
      <c r="J29" s="65"/>
      <c r="K29" s="10">
        <f t="shared" si="3"/>
        <v>100</v>
      </c>
      <c r="L29" s="9">
        <f t="shared" si="5"/>
        <v>0</v>
      </c>
      <c r="M29" s="58"/>
      <c r="N29" s="11" t="s">
        <v>41</v>
      </c>
      <c r="O29" s="12" t="s">
        <v>144</v>
      </c>
      <c r="P29" s="71" t="s">
        <v>213</v>
      </c>
      <c r="Q29" s="71" t="s">
        <v>218</v>
      </c>
    </row>
    <row r="30" spans="2:18" ht="56.25" x14ac:dyDescent="0.3">
      <c r="B30" s="6"/>
      <c r="C30" s="7" t="s">
        <v>195</v>
      </c>
      <c r="D30" s="8">
        <v>1000000</v>
      </c>
      <c r="E30" s="8"/>
      <c r="F30" s="20">
        <v>889000</v>
      </c>
      <c r="G30" s="21" t="s">
        <v>219</v>
      </c>
      <c r="H30" s="20">
        <v>889000</v>
      </c>
      <c r="I30" s="57"/>
      <c r="J30" s="65"/>
      <c r="K30" s="10">
        <f t="shared" si="3"/>
        <v>88.9</v>
      </c>
      <c r="L30" s="9">
        <f t="shared" si="5"/>
        <v>111000</v>
      </c>
      <c r="M30" s="58">
        <f>D30-F30</f>
        <v>111000</v>
      </c>
      <c r="N30" s="11" t="s">
        <v>41</v>
      </c>
      <c r="O30" s="12" t="s">
        <v>144</v>
      </c>
      <c r="P30" s="71" t="s">
        <v>213</v>
      </c>
      <c r="Q30" s="71" t="s">
        <v>220</v>
      </c>
    </row>
    <row r="31" spans="2:18" ht="37.5" x14ac:dyDescent="0.3">
      <c r="B31" s="13">
        <v>11</v>
      </c>
      <c r="C31" s="7" t="s">
        <v>42</v>
      </c>
      <c r="D31" s="8">
        <v>100200</v>
      </c>
      <c r="E31" s="8">
        <v>60000</v>
      </c>
      <c r="F31" s="18"/>
      <c r="G31" s="19"/>
      <c r="H31" s="20">
        <v>91800</v>
      </c>
      <c r="I31" s="57">
        <f t="shared" si="0"/>
        <v>9.1800000000000007E-2</v>
      </c>
      <c r="K31" s="10">
        <f t="shared" si="3"/>
        <v>91.616766467065872</v>
      </c>
      <c r="L31" s="9">
        <f t="shared" si="4"/>
        <v>8400</v>
      </c>
      <c r="M31" s="58">
        <f>L31</f>
        <v>8400</v>
      </c>
      <c r="N31" s="11" t="s">
        <v>43</v>
      </c>
      <c r="O31" s="12" t="s">
        <v>144</v>
      </c>
      <c r="P31" s="71"/>
      <c r="Q31" s="71" t="s">
        <v>220</v>
      </c>
    </row>
    <row r="32" spans="2:18" ht="37.5" x14ac:dyDescent="0.3">
      <c r="B32" s="13">
        <v>12</v>
      </c>
      <c r="C32" s="7" t="s">
        <v>44</v>
      </c>
      <c r="D32" s="8">
        <v>242200</v>
      </c>
      <c r="E32" s="8"/>
      <c r="F32" s="18"/>
      <c r="G32" s="19"/>
      <c r="H32" s="20">
        <v>228750</v>
      </c>
      <c r="I32" s="57">
        <f t="shared" si="0"/>
        <v>0.22875000000000001</v>
      </c>
      <c r="K32" s="10">
        <f t="shared" si="3"/>
        <v>94.4467382328654</v>
      </c>
      <c r="L32" s="9">
        <f t="shared" si="4"/>
        <v>13450</v>
      </c>
      <c r="M32" s="58">
        <f>L32</f>
        <v>13450</v>
      </c>
      <c r="N32" s="11" t="s">
        <v>43</v>
      </c>
      <c r="O32" s="12" t="s">
        <v>144</v>
      </c>
      <c r="P32" s="71"/>
      <c r="Q32" s="71">
        <v>228750</v>
      </c>
    </row>
    <row r="33" spans="2:18" ht="37.5" x14ac:dyDescent="0.3">
      <c r="B33" s="6">
        <v>13</v>
      </c>
      <c r="C33" s="7" t="s">
        <v>45</v>
      </c>
      <c r="D33" s="8">
        <v>865000</v>
      </c>
      <c r="E33" s="8"/>
      <c r="F33" s="18"/>
      <c r="G33" s="19"/>
      <c r="H33" s="20">
        <v>605900</v>
      </c>
      <c r="I33" s="57">
        <f t="shared" si="0"/>
        <v>0.60589999999999999</v>
      </c>
      <c r="K33" s="10">
        <f t="shared" si="3"/>
        <v>70.04624277456648</v>
      </c>
      <c r="L33" s="9">
        <f t="shared" si="4"/>
        <v>259100</v>
      </c>
      <c r="M33" s="58">
        <f>L33</f>
        <v>259100</v>
      </c>
      <c r="N33" s="11" t="s">
        <v>46</v>
      </c>
      <c r="O33" s="12" t="s">
        <v>144</v>
      </c>
      <c r="P33" s="71"/>
      <c r="Q33" s="71">
        <v>85000</v>
      </c>
    </row>
    <row r="34" spans="2:18" ht="37.5" x14ac:dyDescent="0.3">
      <c r="B34" s="13">
        <v>14</v>
      </c>
      <c r="C34" s="7" t="s">
        <v>47</v>
      </c>
      <c r="D34" s="8">
        <f>6500000-315337</f>
        <v>6184663</v>
      </c>
      <c r="E34" s="8"/>
      <c r="F34" s="18"/>
      <c r="G34" s="19"/>
      <c r="H34" s="20">
        <v>6056620</v>
      </c>
      <c r="I34" s="57">
        <f t="shared" si="0"/>
        <v>6.0566199999999997</v>
      </c>
      <c r="K34" s="10">
        <f t="shared" si="3"/>
        <v>97.92966892456387</v>
      </c>
      <c r="L34" s="9">
        <f t="shared" si="4"/>
        <v>128043</v>
      </c>
      <c r="M34" s="58"/>
      <c r="N34" s="11" t="s">
        <v>48</v>
      </c>
      <c r="O34" s="12" t="s">
        <v>144</v>
      </c>
      <c r="P34" s="71"/>
      <c r="Q34" s="71">
        <v>4688410</v>
      </c>
      <c r="R34" s="76"/>
    </row>
    <row r="35" spans="2:18" ht="56.25" x14ac:dyDescent="0.3">
      <c r="B35" s="13">
        <v>15</v>
      </c>
      <c r="C35" s="7" t="s">
        <v>49</v>
      </c>
      <c r="D35" s="8">
        <f>21560000-1686000</f>
        <v>19874000</v>
      </c>
      <c r="E35" s="8"/>
      <c r="F35" s="20">
        <v>19874000</v>
      </c>
      <c r="G35" s="21" t="s">
        <v>125</v>
      </c>
      <c r="H35" s="20">
        <v>19874000</v>
      </c>
      <c r="I35" s="57">
        <f t="shared" si="0"/>
        <v>19.873999999999999</v>
      </c>
      <c r="J35" s="57">
        <v>0</v>
      </c>
      <c r="K35" s="10">
        <f>H35*100/D35</f>
        <v>100</v>
      </c>
      <c r="L35" s="9">
        <f t="shared" si="4"/>
        <v>0</v>
      </c>
      <c r="M35" s="58">
        <f>D35-F35</f>
        <v>0</v>
      </c>
      <c r="N35" s="11" t="s">
        <v>50</v>
      </c>
      <c r="O35" s="12" t="s">
        <v>144</v>
      </c>
      <c r="P35" s="80">
        <v>21560000</v>
      </c>
      <c r="Q35" s="81">
        <f>D35*100/P35</f>
        <v>92.179962894248604</v>
      </c>
      <c r="R35" s="78"/>
    </row>
    <row r="36" spans="2:18" ht="75" x14ac:dyDescent="0.3">
      <c r="B36" s="6">
        <v>16</v>
      </c>
      <c r="C36" s="7" t="s">
        <v>51</v>
      </c>
      <c r="D36" s="8">
        <v>6500000</v>
      </c>
      <c r="E36" s="8"/>
      <c r="F36" s="20">
        <v>6500000</v>
      </c>
      <c r="G36" s="21" t="s">
        <v>162</v>
      </c>
      <c r="H36" s="20">
        <v>6336000</v>
      </c>
      <c r="I36" s="57">
        <f t="shared" si="0"/>
        <v>6.3360000000000003</v>
      </c>
      <c r="J36" s="57">
        <v>0</v>
      </c>
      <c r="K36" s="10">
        <f t="shared" si="3"/>
        <v>97.476923076923072</v>
      </c>
      <c r="L36" s="9">
        <f t="shared" si="4"/>
        <v>164000</v>
      </c>
      <c r="M36" s="58">
        <v>0</v>
      </c>
      <c r="N36" s="11" t="s">
        <v>50</v>
      </c>
      <c r="O36" s="12" t="s">
        <v>144</v>
      </c>
      <c r="P36" s="71"/>
      <c r="Q36" s="71"/>
    </row>
    <row r="37" spans="2:18" ht="37.5" x14ac:dyDescent="0.3">
      <c r="B37" s="13">
        <v>17</v>
      </c>
      <c r="C37" s="7" t="s">
        <v>52</v>
      </c>
      <c r="D37" s="8">
        <v>2241200</v>
      </c>
      <c r="E37" s="8"/>
      <c r="F37" s="18"/>
      <c r="G37" s="19"/>
      <c r="H37" s="24">
        <v>2241199.58</v>
      </c>
      <c r="I37" s="57">
        <f t="shared" si="0"/>
        <v>2.24119958</v>
      </c>
      <c r="K37" s="10">
        <f t="shared" si="3"/>
        <v>99.999981260039263</v>
      </c>
      <c r="L37" s="10">
        <f t="shared" si="4"/>
        <v>0.41999999992549419</v>
      </c>
      <c r="M37" s="58"/>
      <c r="N37" s="11" t="s">
        <v>53</v>
      </c>
      <c r="O37" s="12" t="s">
        <v>144</v>
      </c>
      <c r="P37" s="71"/>
      <c r="Q37" s="71">
        <v>105795.58</v>
      </c>
    </row>
    <row r="38" spans="2:18" ht="56.25" x14ac:dyDescent="0.3">
      <c r="B38" s="13">
        <v>18</v>
      </c>
      <c r="C38" s="7" t="s">
        <v>54</v>
      </c>
      <c r="D38" s="8">
        <f>783000-184000</f>
        <v>599000</v>
      </c>
      <c r="E38" s="8"/>
      <c r="F38" s="15">
        <v>599000</v>
      </c>
      <c r="G38" s="21" t="s">
        <v>106</v>
      </c>
      <c r="H38" s="20">
        <v>599000</v>
      </c>
      <c r="I38" s="57">
        <f t="shared" si="0"/>
        <v>0.59899999999999998</v>
      </c>
      <c r="J38" s="57">
        <v>0</v>
      </c>
      <c r="K38" s="10">
        <f t="shared" si="3"/>
        <v>100</v>
      </c>
      <c r="L38" s="9">
        <f t="shared" si="4"/>
        <v>0</v>
      </c>
      <c r="M38" s="58">
        <f>D38-F38</f>
        <v>0</v>
      </c>
      <c r="N38" s="11" t="s">
        <v>55</v>
      </c>
      <c r="O38" s="12" t="s">
        <v>144</v>
      </c>
      <c r="P38" s="71"/>
      <c r="Q38" s="71">
        <v>599000</v>
      </c>
      <c r="R38" s="82">
        <f>H38+H39+H40</f>
        <v>12242000</v>
      </c>
    </row>
    <row r="39" spans="2:18" ht="75" x14ac:dyDescent="0.3">
      <c r="B39" s="6">
        <v>19</v>
      </c>
      <c r="C39" s="7" t="s">
        <v>56</v>
      </c>
      <c r="D39" s="8">
        <f>8029100-2975100</f>
        <v>5054000</v>
      </c>
      <c r="E39" s="8"/>
      <c r="F39" s="20">
        <v>5054000</v>
      </c>
      <c r="G39" s="21" t="s">
        <v>106</v>
      </c>
      <c r="H39" s="20">
        <v>5054000</v>
      </c>
      <c r="I39" s="57">
        <f t="shared" si="0"/>
        <v>5.0540000000000003</v>
      </c>
      <c r="K39" s="10">
        <f t="shared" si="3"/>
        <v>100</v>
      </c>
      <c r="L39" s="9">
        <f t="shared" si="4"/>
        <v>0</v>
      </c>
      <c r="M39" s="58">
        <f>D39-F39</f>
        <v>0</v>
      </c>
      <c r="N39" s="11" t="s">
        <v>55</v>
      </c>
      <c r="O39" s="12" t="s">
        <v>144</v>
      </c>
      <c r="P39" s="71"/>
      <c r="Q39" s="71">
        <v>5054000</v>
      </c>
      <c r="R39" s="78"/>
    </row>
    <row r="40" spans="2:18" ht="75" x14ac:dyDescent="0.3">
      <c r="B40" s="13">
        <v>20</v>
      </c>
      <c r="C40" s="7" t="s">
        <v>57</v>
      </c>
      <c r="D40" s="8">
        <f>10574200-1502900-96300-2386000</f>
        <v>6589000</v>
      </c>
      <c r="E40" s="8"/>
      <c r="F40" s="20">
        <v>6589000</v>
      </c>
      <c r="G40" s="21" t="s">
        <v>108</v>
      </c>
      <c r="H40" s="20">
        <v>6589000</v>
      </c>
      <c r="I40" s="57">
        <f t="shared" si="0"/>
        <v>6.5890000000000004</v>
      </c>
      <c r="J40" s="57">
        <v>0</v>
      </c>
      <c r="K40" s="10">
        <f t="shared" si="3"/>
        <v>100</v>
      </c>
      <c r="L40" s="9">
        <f t="shared" si="4"/>
        <v>0</v>
      </c>
      <c r="M40" s="58">
        <f>D40-F40</f>
        <v>0</v>
      </c>
      <c r="N40" s="11" t="s">
        <v>55</v>
      </c>
      <c r="O40" s="12" t="s">
        <v>144</v>
      </c>
      <c r="P40" s="71"/>
      <c r="Q40" s="71">
        <v>6589000</v>
      </c>
      <c r="R40" s="78"/>
    </row>
    <row r="41" spans="2:18" ht="93.75" x14ac:dyDescent="0.3">
      <c r="B41" s="13">
        <v>21</v>
      </c>
      <c r="C41" s="7" t="s">
        <v>58</v>
      </c>
      <c r="D41" s="8">
        <f>5528000-553000</f>
        <v>4975000</v>
      </c>
      <c r="E41" s="8"/>
      <c r="F41" s="20">
        <v>4975000</v>
      </c>
      <c r="G41" s="21" t="s">
        <v>106</v>
      </c>
      <c r="H41" s="20">
        <v>4975000</v>
      </c>
      <c r="I41" s="57">
        <f t="shared" si="0"/>
        <v>4.9749999999999996</v>
      </c>
      <c r="K41" s="10">
        <f t="shared" si="3"/>
        <v>100</v>
      </c>
      <c r="L41" s="9">
        <f t="shared" si="4"/>
        <v>0</v>
      </c>
      <c r="M41" s="58">
        <f>D41-F41</f>
        <v>0</v>
      </c>
      <c r="N41" s="11" t="s">
        <v>59</v>
      </c>
      <c r="O41" s="12" t="s">
        <v>144</v>
      </c>
      <c r="P41" s="71"/>
      <c r="Q41" s="71">
        <v>2487500</v>
      </c>
      <c r="R41" s="83">
        <f>H41+H43+H44+H45+H46+H47+H49+H50+H51+H52</f>
        <v>42695610.039999999</v>
      </c>
    </row>
    <row r="42" spans="2:18" ht="56.25" x14ac:dyDescent="0.3">
      <c r="B42" s="6">
        <v>22</v>
      </c>
      <c r="C42" s="7" t="s">
        <v>60</v>
      </c>
      <c r="D42" s="8"/>
      <c r="E42" s="8"/>
      <c r="F42" s="19"/>
      <c r="G42" s="19"/>
      <c r="H42" s="20"/>
      <c r="I42" s="57">
        <f t="shared" si="0"/>
        <v>0</v>
      </c>
      <c r="J42" s="57">
        <v>0</v>
      </c>
      <c r="K42" s="10"/>
      <c r="L42" s="9"/>
      <c r="M42" s="58"/>
      <c r="N42" s="11" t="s">
        <v>59</v>
      </c>
      <c r="O42" s="12"/>
      <c r="P42" s="71"/>
      <c r="Q42" s="71"/>
      <c r="R42" s="78"/>
    </row>
    <row r="43" spans="2:18" ht="37.5" x14ac:dyDescent="0.3">
      <c r="B43" s="6"/>
      <c r="C43" s="7" t="s">
        <v>126</v>
      </c>
      <c r="D43" s="8">
        <f>5940000-20000</f>
        <v>5920000</v>
      </c>
      <c r="E43" s="8"/>
      <c r="F43" s="19">
        <v>5920000</v>
      </c>
      <c r="G43" s="21" t="s">
        <v>163</v>
      </c>
      <c r="H43" s="20">
        <v>5920000</v>
      </c>
      <c r="I43" s="57">
        <f t="shared" si="0"/>
        <v>5.92</v>
      </c>
      <c r="J43" s="57"/>
      <c r="K43" s="10">
        <f>H43*100/D43</f>
        <v>100</v>
      </c>
      <c r="L43" s="9">
        <f>D43-H43</f>
        <v>0</v>
      </c>
      <c r="M43" s="58">
        <f>D43-F43</f>
        <v>0</v>
      </c>
      <c r="N43" s="11" t="s">
        <v>59</v>
      </c>
      <c r="O43" s="12" t="s">
        <v>144</v>
      </c>
      <c r="P43" s="71"/>
      <c r="Q43" s="71">
        <v>5920000</v>
      </c>
      <c r="R43" s="84"/>
    </row>
    <row r="44" spans="2:18" ht="37.5" x14ac:dyDescent="0.3">
      <c r="B44" s="6"/>
      <c r="C44" s="7" t="s">
        <v>127</v>
      </c>
      <c r="D44" s="8">
        <f>5940000-20000</f>
        <v>5920000</v>
      </c>
      <c r="E44" s="8"/>
      <c r="F44" s="19">
        <v>5920000</v>
      </c>
      <c r="G44" s="21" t="s">
        <v>164</v>
      </c>
      <c r="H44" s="20">
        <v>5920000</v>
      </c>
      <c r="I44" s="57">
        <f t="shared" si="0"/>
        <v>5.92</v>
      </c>
      <c r="J44" s="57"/>
      <c r="K44" s="10">
        <f>H44*100/D44</f>
        <v>100</v>
      </c>
      <c r="L44" s="9">
        <f>D44-H44</f>
        <v>0</v>
      </c>
      <c r="M44" s="58">
        <f>D44-F44</f>
        <v>0</v>
      </c>
      <c r="N44" s="11" t="s">
        <v>59</v>
      </c>
      <c r="O44" s="12" t="s">
        <v>144</v>
      </c>
      <c r="P44" s="71"/>
      <c r="Q44" s="71">
        <v>5920000</v>
      </c>
      <c r="R44" s="78"/>
    </row>
    <row r="45" spans="2:18" ht="56.25" x14ac:dyDescent="0.3">
      <c r="B45" s="13">
        <v>23</v>
      </c>
      <c r="C45" s="7" t="s">
        <v>128</v>
      </c>
      <c r="D45" s="8">
        <f>5776900-2300289</f>
        <v>3476611</v>
      </c>
      <c r="E45" s="8"/>
      <c r="F45" s="23">
        <v>3476610.04</v>
      </c>
      <c r="G45" s="21" t="s">
        <v>196</v>
      </c>
      <c r="H45" s="23">
        <v>3476610.04</v>
      </c>
      <c r="I45" s="57">
        <f t="shared" si="0"/>
        <v>3.4766100400000002</v>
      </c>
      <c r="K45" s="10">
        <f>H45*100/D45</f>
        <v>99.999972386902073</v>
      </c>
      <c r="L45" s="9">
        <f>D45-H45</f>
        <v>0.9599999999627471</v>
      </c>
      <c r="M45" s="59">
        <f>D45-F45</f>
        <v>0.9599999999627471</v>
      </c>
      <c r="N45" s="11" t="s">
        <v>59</v>
      </c>
      <c r="O45" s="12" t="s">
        <v>144</v>
      </c>
      <c r="P45" s="71"/>
      <c r="Q45" s="71">
        <v>1738305.02</v>
      </c>
      <c r="R45" s="78"/>
    </row>
    <row r="46" spans="2:18" ht="75" x14ac:dyDescent="0.3">
      <c r="B46" s="13">
        <v>24</v>
      </c>
      <c r="C46" s="7" t="s">
        <v>62</v>
      </c>
      <c r="D46" s="8">
        <f>10000000-50000</f>
        <v>9950000</v>
      </c>
      <c r="E46" s="8"/>
      <c r="F46" s="20">
        <v>9950000</v>
      </c>
      <c r="G46" s="21" t="s">
        <v>109</v>
      </c>
      <c r="H46" s="20">
        <v>9950000</v>
      </c>
      <c r="I46" s="57">
        <f t="shared" si="0"/>
        <v>9.9499999999999993</v>
      </c>
      <c r="K46" s="10">
        <f>H46*100/D46</f>
        <v>100</v>
      </c>
      <c r="L46" s="9">
        <f>D46-H46</f>
        <v>0</v>
      </c>
      <c r="M46" s="58">
        <f>D46-F46</f>
        <v>0</v>
      </c>
      <c r="N46" s="11" t="s">
        <v>59</v>
      </c>
      <c r="O46" s="12" t="s">
        <v>144</v>
      </c>
      <c r="P46" s="71" t="s">
        <v>213</v>
      </c>
      <c r="Q46" s="71">
        <v>9950000</v>
      </c>
      <c r="R46" s="76"/>
    </row>
    <row r="47" spans="2:18" ht="56.25" x14ac:dyDescent="0.3">
      <c r="B47" s="6">
        <v>25</v>
      </c>
      <c r="C47" s="7" t="s">
        <v>63</v>
      </c>
      <c r="D47" s="8">
        <f>4950000-20000</f>
        <v>4930000</v>
      </c>
      <c r="E47" s="8"/>
      <c r="F47" s="20">
        <v>4930000</v>
      </c>
      <c r="G47" s="21" t="s">
        <v>109</v>
      </c>
      <c r="H47" s="20">
        <v>4930000</v>
      </c>
      <c r="I47" s="57">
        <f t="shared" si="0"/>
        <v>4.93</v>
      </c>
      <c r="K47" s="10">
        <f>H47*100/D47</f>
        <v>100</v>
      </c>
      <c r="L47" s="9">
        <f>D47-H47</f>
        <v>0</v>
      </c>
      <c r="M47" s="58">
        <f>D47-F47</f>
        <v>0</v>
      </c>
      <c r="N47" s="11" t="s">
        <v>59</v>
      </c>
      <c r="O47" s="12" t="s">
        <v>144</v>
      </c>
      <c r="P47" s="71" t="s">
        <v>213</v>
      </c>
      <c r="Q47" s="71">
        <v>1232500</v>
      </c>
      <c r="R47" s="76"/>
    </row>
    <row r="48" spans="2:18" ht="56.25" x14ac:dyDescent="0.3">
      <c r="B48" s="13">
        <v>26</v>
      </c>
      <c r="C48" s="7" t="s">
        <v>64</v>
      </c>
      <c r="D48" s="8"/>
      <c r="E48" s="8"/>
      <c r="F48" s="20"/>
      <c r="G48" s="21"/>
      <c r="H48" s="20"/>
      <c r="I48" s="57">
        <f t="shared" si="0"/>
        <v>0</v>
      </c>
      <c r="J48" s="57">
        <v>0</v>
      </c>
      <c r="K48" s="10"/>
      <c r="L48" s="9"/>
      <c r="M48" s="58"/>
      <c r="N48" s="11" t="s">
        <v>59</v>
      </c>
      <c r="O48" s="12"/>
      <c r="P48" s="71" t="s">
        <v>213</v>
      </c>
      <c r="Q48" s="71"/>
      <c r="R48" s="78"/>
    </row>
    <row r="49" spans="2:18" ht="37.5" x14ac:dyDescent="0.3">
      <c r="B49" s="13"/>
      <c r="C49" s="7" t="s">
        <v>145</v>
      </c>
      <c r="D49" s="8">
        <f>1237500-61875</f>
        <v>1175625</v>
      </c>
      <c r="E49" s="8"/>
      <c r="F49" s="20">
        <v>1175625</v>
      </c>
      <c r="G49" s="21" t="s">
        <v>109</v>
      </c>
      <c r="H49" s="20">
        <v>1175625</v>
      </c>
      <c r="I49" s="57">
        <f t="shared" si="0"/>
        <v>1.1756249999999999</v>
      </c>
      <c r="J49" s="57">
        <v>0</v>
      </c>
      <c r="K49" s="10">
        <f t="shared" ref="K49:K104" si="6">H49*100/D49</f>
        <v>100</v>
      </c>
      <c r="L49" s="9">
        <f t="shared" ref="L49:L74" si="7">D49-H49</f>
        <v>0</v>
      </c>
      <c r="M49" s="58">
        <f t="shared" ref="M49:M58" si="8">D49-F49</f>
        <v>0</v>
      </c>
      <c r="N49" s="11" t="s">
        <v>59</v>
      </c>
      <c r="O49" s="12" t="s">
        <v>144</v>
      </c>
      <c r="P49" s="71" t="s">
        <v>213</v>
      </c>
      <c r="Q49" s="71"/>
      <c r="R49" s="82"/>
    </row>
    <row r="50" spans="2:18" ht="37.5" x14ac:dyDescent="0.3">
      <c r="B50" s="13"/>
      <c r="C50" s="7" t="s">
        <v>146</v>
      </c>
      <c r="D50" s="8">
        <f>643500-32175</f>
        <v>611325</v>
      </c>
      <c r="E50" s="8"/>
      <c r="F50" s="20">
        <v>611325</v>
      </c>
      <c r="G50" s="21" t="s">
        <v>147</v>
      </c>
      <c r="H50" s="20">
        <v>611325</v>
      </c>
      <c r="I50" s="57">
        <f t="shared" si="0"/>
        <v>0.61132500000000001</v>
      </c>
      <c r="J50" s="57">
        <v>0</v>
      </c>
      <c r="K50" s="10">
        <f t="shared" si="6"/>
        <v>100</v>
      </c>
      <c r="L50" s="9">
        <f t="shared" si="7"/>
        <v>0</v>
      </c>
      <c r="M50" s="58">
        <f t="shared" si="8"/>
        <v>0</v>
      </c>
      <c r="N50" s="11" t="s">
        <v>59</v>
      </c>
      <c r="O50" s="12" t="s">
        <v>144</v>
      </c>
      <c r="P50" s="71" t="s">
        <v>213</v>
      </c>
      <c r="Q50" s="71"/>
      <c r="R50" s="78"/>
    </row>
    <row r="51" spans="2:18" ht="37.5" x14ac:dyDescent="0.3">
      <c r="B51" s="13"/>
      <c r="C51" s="7" t="s">
        <v>148</v>
      </c>
      <c r="D51" s="8">
        <f>4801500-240075</f>
        <v>4561425</v>
      </c>
      <c r="E51" s="8"/>
      <c r="F51" s="20">
        <v>4561425</v>
      </c>
      <c r="G51" s="21" t="s">
        <v>149</v>
      </c>
      <c r="H51" s="20">
        <v>4561425</v>
      </c>
      <c r="I51" s="57">
        <f t="shared" si="0"/>
        <v>4.5614249999999998</v>
      </c>
      <c r="J51" s="57">
        <v>0</v>
      </c>
      <c r="K51" s="10">
        <f t="shared" si="6"/>
        <v>100</v>
      </c>
      <c r="L51" s="9">
        <f t="shared" si="7"/>
        <v>0</v>
      </c>
      <c r="M51" s="58">
        <f t="shared" si="8"/>
        <v>0</v>
      </c>
      <c r="N51" s="11" t="s">
        <v>59</v>
      </c>
      <c r="O51" s="12" t="s">
        <v>144</v>
      </c>
      <c r="P51" s="71" t="s">
        <v>213</v>
      </c>
      <c r="Q51" s="71">
        <v>4561425</v>
      </c>
      <c r="R51" s="78"/>
    </row>
    <row r="52" spans="2:18" ht="37.5" x14ac:dyDescent="0.3">
      <c r="B52" s="13"/>
      <c r="C52" s="7" t="s">
        <v>150</v>
      </c>
      <c r="D52" s="8">
        <f>1237500-61875</f>
        <v>1175625</v>
      </c>
      <c r="E52" s="8"/>
      <c r="F52" s="20">
        <v>1175625</v>
      </c>
      <c r="G52" s="21" t="s">
        <v>151</v>
      </c>
      <c r="H52" s="20">
        <v>1175625</v>
      </c>
      <c r="I52" s="57">
        <f t="shared" si="0"/>
        <v>1.1756249999999999</v>
      </c>
      <c r="J52" s="57">
        <v>0</v>
      </c>
      <c r="K52" s="10">
        <f t="shared" si="6"/>
        <v>100</v>
      </c>
      <c r="L52" s="9">
        <f t="shared" si="7"/>
        <v>0</v>
      </c>
      <c r="M52" s="58">
        <f t="shared" si="8"/>
        <v>0</v>
      </c>
      <c r="N52" s="11" t="s">
        <v>59</v>
      </c>
      <c r="O52" s="12" t="s">
        <v>144</v>
      </c>
      <c r="P52" s="71" t="s">
        <v>213</v>
      </c>
      <c r="Q52" s="71"/>
      <c r="R52" s="78"/>
    </row>
    <row r="53" spans="2:18" ht="56.25" x14ac:dyDescent="0.3">
      <c r="B53" s="13">
        <v>27</v>
      </c>
      <c r="C53" s="7" t="s">
        <v>65</v>
      </c>
      <c r="D53" s="8">
        <f>11711000-1360411-2850589</f>
        <v>7500000</v>
      </c>
      <c r="E53" s="8"/>
      <c r="F53" s="20">
        <v>7500000</v>
      </c>
      <c r="G53" s="21" t="s">
        <v>110</v>
      </c>
      <c r="H53" s="20">
        <v>7500000</v>
      </c>
      <c r="I53" s="57">
        <f t="shared" si="0"/>
        <v>7.5</v>
      </c>
      <c r="K53" s="10">
        <f t="shared" si="6"/>
        <v>100</v>
      </c>
      <c r="L53" s="9">
        <f t="shared" si="7"/>
        <v>0</v>
      </c>
      <c r="M53" s="58">
        <f t="shared" si="8"/>
        <v>0</v>
      </c>
      <c r="N53" s="11" t="s">
        <v>66</v>
      </c>
      <c r="O53" s="12" t="s">
        <v>144</v>
      </c>
      <c r="P53" s="71"/>
      <c r="Q53" s="71">
        <v>7500000</v>
      </c>
      <c r="R53" s="82">
        <f>H53+H54</f>
        <v>15362000</v>
      </c>
    </row>
    <row r="54" spans="2:18" ht="56.25" x14ac:dyDescent="0.3">
      <c r="B54" s="6">
        <v>28</v>
      </c>
      <c r="C54" s="7" t="s">
        <v>67</v>
      </c>
      <c r="D54" s="8">
        <f>12025000-4163000</f>
        <v>7862000</v>
      </c>
      <c r="E54" s="8"/>
      <c r="F54" s="20">
        <v>7862000</v>
      </c>
      <c r="G54" s="21" t="s">
        <v>111</v>
      </c>
      <c r="H54" s="20">
        <v>7862000</v>
      </c>
      <c r="I54" s="57">
        <f t="shared" si="0"/>
        <v>7.8620000000000001</v>
      </c>
      <c r="J54" s="57">
        <v>0</v>
      </c>
      <c r="K54" s="10">
        <f t="shared" si="6"/>
        <v>100</v>
      </c>
      <c r="L54" s="9">
        <f t="shared" si="7"/>
        <v>0</v>
      </c>
      <c r="M54" s="58">
        <f t="shared" si="8"/>
        <v>0</v>
      </c>
      <c r="N54" s="11" t="s">
        <v>66</v>
      </c>
      <c r="O54" s="12" t="s">
        <v>144</v>
      </c>
      <c r="P54" s="71"/>
      <c r="Q54" s="71"/>
      <c r="R54" s="78"/>
    </row>
    <row r="55" spans="2:18" ht="56.25" x14ac:dyDescent="0.3">
      <c r="B55" s="13">
        <v>29</v>
      </c>
      <c r="C55" s="7" t="s">
        <v>68</v>
      </c>
      <c r="D55" s="8">
        <f>11019100-3217577</f>
        <v>7801523</v>
      </c>
      <c r="E55" s="46"/>
      <c r="F55" s="23">
        <v>7801522.7999999998</v>
      </c>
      <c r="G55" s="21" t="s">
        <v>221</v>
      </c>
      <c r="H55" s="20">
        <v>7801522.7999999998</v>
      </c>
      <c r="I55" s="57">
        <f t="shared" si="0"/>
        <v>7.8015227999999999</v>
      </c>
      <c r="J55" s="57">
        <v>0</v>
      </c>
      <c r="K55" s="10">
        <f t="shared" si="6"/>
        <v>99.99999743639799</v>
      </c>
      <c r="L55" s="9">
        <f t="shared" si="7"/>
        <v>0.20000000018626451</v>
      </c>
      <c r="M55" s="59">
        <f t="shared" si="8"/>
        <v>0.20000000018626451</v>
      </c>
      <c r="N55" s="11" t="s">
        <v>69</v>
      </c>
      <c r="O55" s="12" t="s">
        <v>144</v>
      </c>
      <c r="P55" s="71"/>
      <c r="Q55" s="71"/>
      <c r="R55" s="82">
        <f>H55+H56</f>
        <v>9249522.8000000007</v>
      </c>
    </row>
    <row r="56" spans="2:18" ht="56.25" x14ac:dyDescent="0.3">
      <c r="B56" s="13">
        <v>30</v>
      </c>
      <c r="C56" s="7" t="s">
        <v>70</v>
      </c>
      <c r="D56" s="8">
        <f>1754200-306200</f>
        <v>1448000</v>
      </c>
      <c r="E56" s="8"/>
      <c r="F56" s="20">
        <v>1448000</v>
      </c>
      <c r="G56" s="21" t="s">
        <v>131</v>
      </c>
      <c r="H56" s="20">
        <v>1448000</v>
      </c>
      <c r="I56" s="57">
        <f t="shared" si="0"/>
        <v>1.448</v>
      </c>
      <c r="J56" s="57">
        <v>0</v>
      </c>
      <c r="K56" s="10">
        <f t="shared" si="6"/>
        <v>100</v>
      </c>
      <c r="L56" s="9">
        <f t="shared" si="7"/>
        <v>0</v>
      </c>
      <c r="M56" s="58">
        <f t="shared" si="8"/>
        <v>0</v>
      </c>
      <c r="N56" s="11" t="s">
        <v>69</v>
      </c>
      <c r="O56" s="12" t="s">
        <v>144</v>
      </c>
      <c r="P56" s="71"/>
      <c r="Q56" s="71">
        <v>1448000</v>
      </c>
      <c r="R56" s="78"/>
    </row>
    <row r="57" spans="2:18" ht="42.75" customHeight="1" x14ac:dyDescent="0.3">
      <c r="B57" s="6">
        <v>31</v>
      </c>
      <c r="C57" s="7" t="s">
        <v>71</v>
      </c>
      <c r="D57" s="8">
        <f>3969000-1081000</f>
        <v>2888000</v>
      </c>
      <c r="E57" s="8"/>
      <c r="F57" s="20">
        <v>2888000</v>
      </c>
      <c r="G57" s="21" t="s">
        <v>197</v>
      </c>
      <c r="H57" s="20">
        <v>2888000</v>
      </c>
      <c r="I57" s="57">
        <f t="shared" si="0"/>
        <v>2.8879999999999999</v>
      </c>
      <c r="J57" s="57">
        <v>0</v>
      </c>
      <c r="K57" s="10">
        <f t="shared" si="6"/>
        <v>100</v>
      </c>
      <c r="L57" s="9">
        <f t="shared" si="7"/>
        <v>0</v>
      </c>
      <c r="M57" s="58">
        <f t="shared" si="8"/>
        <v>0</v>
      </c>
      <c r="N57" s="11" t="s">
        <v>72</v>
      </c>
      <c r="O57" s="12" t="s">
        <v>144</v>
      </c>
      <c r="P57" s="71"/>
      <c r="Q57" s="71"/>
      <c r="R57" s="82">
        <f>H57+H58</f>
        <v>7202538.7300000004</v>
      </c>
    </row>
    <row r="58" spans="2:18" ht="56.25" x14ac:dyDescent="0.3">
      <c r="B58" s="13">
        <v>32</v>
      </c>
      <c r="C58" s="7" t="s">
        <v>73</v>
      </c>
      <c r="D58" s="8">
        <f>8361100-3381634-643466</f>
        <v>4336000</v>
      </c>
      <c r="E58" s="8"/>
      <c r="F58" s="20">
        <v>4314538.7300000004</v>
      </c>
      <c r="G58" s="21" t="s">
        <v>198</v>
      </c>
      <c r="H58" s="20">
        <v>4314538.7300000004</v>
      </c>
      <c r="I58" s="57">
        <f t="shared" si="0"/>
        <v>4.3145387300000007</v>
      </c>
      <c r="J58" s="57">
        <v>0</v>
      </c>
      <c r="K58" s="10">
        <f t="shared" si="6"/>
        <v>99.505044511070125</v>
      </c>
      <c r="L58" s="9">
        <f t="shared" si="7"/>
        <v>21461.269999999553</v>
      </c>
      <c r="M58" s="58">
        <f t="shared" si="8"/>
        <v>21461.269999999553</v>
      </c>
      <c r="N58" s="11" t="s">
        <v>72</v>
      </c>
      <c r="O58" s="12" t="s">
        <v>144</v>
      </c>
      <c r="P58" s="71"/>
      <c r="Q58" s="71"/>
      <c r="R58" s="78"/>
    </row>
    <row r="59" spans="2:18" ht="56.25" x14ac:dyDescent="0.3">
      <c r="B59" s="13">
        <v>33</v>
      </c>
      <c r="C59" s="7" t="s">
        <v>74</v>
      </c>
      <c r="D59" s="8">
        <f>1509200-623200</f>
        <v>886000</v>
      </c>
      <c r="E59" s="8"/>
      <c r="F59" s="23">
        <v>886000</v>
      </c>
      <c r="G59" s="21" t="s">
        <v>132</v>
      </c>
      <c r="H59" s="20">
        <v>886000</v>
      </c>
      <c r="I59" s="57">
        <f t="shared" si="0"/>
        <v>0.88600000000000001</v>
      </c>
      <c r="J59" s="57">
        <v>0</v>
      </c>
      <c r="K59" s="10">
        <f t="shared" si="6"/>
        <v>100</v>
      </c>
      <c r="L59" s="9">
        <f t="shared" si="7"/>
        <v>0</v>
      </c>
      <c r="M59" s="58">
        <f>D59-F59</f>
        <v>0</v>
      </c>
      <c r="N59" s="11" t="s">
        <v>75</v>
      </c>
      <c r="O59" s="12" t="s">
        <v>144</v>
      </c>
      <c r="P59" s="71"/>
      <c r="Q59" s="71">
        <v>886000</v>
      </c>
      <c r="R59" s="82">
        <f>H59+H60+H61</f>
        <v>12518000</v>
      </c>
    </row>
    <row r="60" spans="2:18" ht="56.25" x14ac:dyDescent="0.3">
      <c r="B60" s="6">
        <v>34</v>
      </c>
      <c r="C60" s="7" t="s">
        <v>76</v>
      </c>
      <c r="D60" s="8">
        <f>10470400-1885400</f>
        <v>8585000</v>
      </c>
      <c r="E60" s="8"/>
      <c r="F60" s="20">
        <v>8585000</v>
      </c>
      <c r="G60" s="21" t="s">
        <v>153</v>
      </c>
      <c r="H60" s="20">
        <v>8585000</v>
      </c>
      <c r="I60" s="57">
        <f t="shared" si="0"/>
        <v>8.5850000000000009</v>
      </c>
      <c r="J60" s="57">
        <v>0</v>
      </c>
      <c r="K60" s="10">
        <f t="shared" si="6"/>
        <v>100</v>
      </c>
      <c r="L60" s="9">
        <f t="shared" si="7"/>
        <v>0</v>
      </c>
      <c r="M60" s="58">
        <f t="shared" ref="M60:M73" si="9">D60-F60</f>
        <v>0</v>
      </c>
      <c r="N60" s="11" t="s">
        <v>75</v>
      </c>
      <c r="O60" s="12" t="s">
        <v>144</v>
      </c>
      <c r="P60" s="71">
        <f>D60*100/10470400</f>
        <v>81.993047066014668</v>
      </c>
      <c r="Q60" s="71"/>
      <c r="R60" s="78"/>
    </row>
    <row r="61" spans="2:18" ht="37.5" x14ac:dyDescent="0.3">
      <c r="B61" s="13">
        <v>35</v>
      </c>
      <c r="C61" s="7" t="s">
        <v>77</v>
      </c>
      <c r="D61" s="8">
        <f>3430000-383000</f>
        <v>3047000</v>
      </c>
      <c r="E61" s="8"/>
      <c r="F61" s="15">
        <v>3047000</v>
      </c>
      <c r="G61" s="21" t="s">
        <v>133</v>
      </c>
      <c r="H61" s="20">
        <v>3047000</v>
      </c>
      <c r="I61" s="57">
        <f t="shared" si="0"/>
        <v>3.0470000000000002</v>
      </c>
      <c r="J61" s="57">
        <v>0</v>
      </c>
      <c r="K61" s="10">
        <f t="shared" si="6"/>
        <v>100</v>
      </c>
      <c r="L61" s="9">
        <f t="shared" si="7"/>
        <v>0</v>
      </c>
      <c r="M61" s="58">
        <f t="shared" si="9"/>
        <v>0</v>
      </c>
      <c r="N61" s="11" t="s">
        <v>75</v>
      </c>
      <c r="O61" s="12" t="s">
        <v>144</v>
      </c>
      <c r="P61" s="71" t="s">
        <v>213</v>
      </c>
      <c r="Q61" s="71"/>
      <c r="R61" s="78"/>
    </row>
    <row r="62" spans="2:18" ht="75" x14ac:dyDescent="0.3">
      <c r="B62" s="13">
        <v>36</v>
      </c>
      <c r="C62" s="7" t="s">
        <v>78</v>
      </c>
      <c r="D62" s="8">
        <f>12119700-2719700</f>
        <v>9400000</v>
      </c>
      <c r="E62" s="8"/>
      <c r="F62" s="15">
        <v>9252965.8800000008</v>
      </c>
      <c r="G62" s="21" t="s">
        <v>134</v>
      </c>
      <c r="H62" s="20">
        <v>9252965.8800000008</v>
      </c>
      <c r="I62" s="57">
        <f t="shared" si="0"/>
        <v>9.2529658800000014</v>
      </c>
      <c r="J62" s="57">
        <v>0</v>
      </c>
      <c r="K62" s="10">
        <f t="shared" si="6"/>
        <v>98.435807234042571</v>
      </c>
      <c r="L62" s="9">
        <f t="shared" si="7"/>
        <v>147034.11999999918</v>
      </c>
      <c r="M62" s="58">
        <f>D62-F62</f>
        <v>147034.11999999918</v>
      </c>
      <c r="N62" s="11" t="s">
        <v>79</v>
      </c>
      <c r="O62" s="12" t="s">
        <v>144</v>
      </c>
      <c r="P62" s="81">
        <f>D62*100/12119700</f>
        <v>77.5596755695273</v>
      </c>
      <c r="Q62" s="71">
        <v>1880000</v>
      </c>
      <c r="R62" s="82">
        <f>H62+H63+H64+H65</f>
        <v>43931965.880000003</v>
      </c>
    </row>
    <row r="63" spans="2:18" ht="75" x14ac:dyDescent="0.3">
      <c r="B63" s="6">
        <v>37</v>
      </c>
      <c r="C63" s="7" t="s">
        <v>80</v>
      </c>
      <c r="D63" s="8">
        <f>7906600-1745234-631366</f>
        <v>5530000</v>
      </c>
      <c r="E63" s="8"/>
      <c r="F63" s="20">
        <v>5530000</v>
      </c>
      <c r="G63" s="21" t="s">
        <v>135</v>
      </c>
      <c r="H63" s="20">
        <v>5530000</v>
      </c>
      <c r="I63" s="57">
        <f t="shared" si="0"/>
        <v>5.53</v>
      </c>
      <c r="J63" s="57">
        <v>0</v>
      </c>
      <c r="K63" s="10">
        <f t="shared" si="6"/>
        <v>100</v>
      </c>
      <c r="L63" s="9">
        <f t="shared" si="7"/>
        <v>0</v>
      </c>
      <c r="M63" s="58">
        <f t="shared" si="9"/>
        <v>0</v>
      </c>
      <c r="N63" s="11" t="s">
        <v>79</v>
      </c>
      <c r="O63" s="12" t="s">
        <v>144</v>
      </c>
      <c r="P63" s="71"/>
      <c r="Q63" s="71"/>
      <c r="R63" s="78"/>
    </row>
    <row r="64" spans="2:18" ht="75" x14ac:dyDescent="0.3">
      <c r="B64" s="13">
        <v>38</v>
      </c>
      <c r="C64" s="7" t="s">
        <v>81</v>
      </c>
      <c r="D64" s="8">
        <f>9800000-501000</f>
        <v>9299000</v>
      </c>
      <c r="E64" s="8"/>
      <c r="F64" s="20">
        <v>9299000</v>
      </c>
      <c r="G64" s="21" t="s">
        <v>136</v>
      </c>
      <c r="H64" s="20">
        <v>9299000</v>
      </c>
      <c r="I64" s="57">
        <f t="shared" si="0"/>
        <v>9.2989999999999995</v>
      </c>
      <c r="J64" s="57">
        <v>0</v>
      </c>
      <c r="K64" s="10">
        <f t="shared" si="6"/>
        <v>100</v>
      </c>
      <c r="L64" s="9">
        <f t="shared" si="7"/>
        <v>0</v>
      </c>
      <c r="M64" s="58">
        <f t="shared" si="9"/>
        <v>0</v>
      </c>
      <c r="N64" s="11" t="s">
        <v>79</v>
      </c>
      <c r="O64" s="12" t="s">
        <v>144</v>
      </c>
      <c r="P64" s="71" t="s">
        <v>213</v>
      </c>
      <c r="Q64" s="71"/>
      <c r="R64" s="78"/>
    </row>
    <row r="65" spans="2:18" ht="56.25" x14ac:dyDescent="0.3">
      <c r="B65" s="13">
        <v>39</v>
      </c>
      <c r="C65" s="7" t="s">
        <v>82</v>
      </c>
      <c r="D65" s="8">
        <v>19899900</v>
      </c>
      <c r="E65" s="8"/>
      <c r="F65" s="20">
        <v>19850000</v>
      </c>
      <c r="G65" s="21" t="s">
        <v>167</v>
      </c>
      <c r="H65" s="20">
        <v>19850000</v>
      </c>
      <c r="I65" s="57">
        <f t="shared" si="0"/>
        <v>19.850000000000001</v>
      </c>
      <c r="J65" s="57">
        <v>0</v>
      </c>
      <c r="K65" s="10">
        <f t="shared" si="6"/>
        <v>99.749244971080259</v>
      </c>
      <c r="L65" s="9">
        <f t="shared" si="7"/>
        <v>49900</v>
      </c>
      <c r="M65" s="59">
        <f t="shared" si="9"/>
        <v>49900</v>
      </c>
      <c r="N65" s="11" t="s">
        <v>79</v>
      </c>
      <c r="O65" s="12" t="s">
        <v>144</v>
      </c>
      <c r="P65" s="71" t="s">
        <v>213</v>
      </c>
      <c r="Q65" s="71"/>
      <c r="R65" s="78"/>
    </row>
    <row r="66" spans="2:18" ht="37.5" x14ac:dyDescent="0.3">
      <c r="B66" s="6">
        <v>40</v>
      </c>
      <c r="C66" s="7" t="s">
        <v>83</v>
      </c>
      <c r="D66" s="8">
        <f>5571700-856800</f>
        <v>4714900</v>
      </c>
      <c r="E66" s="8"/>
      <c r="F66" s="20">
        <v>4600000</v>
      </c>
      <c r="G66" s="21" t="s">
        <v>199</v>
      </c>
      <c r="H66" s="20">
        <v>4600000</v>
      </c>
      <c r="I66" s="57">
        <f t="shared" si="0"/>
        <v>4.5999999999999996</v>
      </c>
      <c r="J66" s="57">
        <v>0</v>
      </c>
      <c r="K66" s="10">
        <f>H66*100/D66</f>
        <v>97.563044815372535</v>
      </c>
      <c r="L66" s="9">
        <f t="shared" si="7"/>
        <v>114900</v>
      </c>
      <c r="M66" s="58">
        <f t="shared" si="9"/>
        <v>114900</v>
      </c>
      <c r="N66" s="11" t="s">
        <v>84</v>
      </c>
      <c r="O66" s="12" t="s">
        <v>144</v>
      </c>
      <c r="P66" s="71"/>
      <c r="Q66" s="85"/>
      <c r="R66" s="78"/>
    </row>
    <row r="67" spans="2:18" ht="56.25" x14ac:dyDescent="0.3">
      <c r="B67" s="13">
        <v>41</v>
      </c>
      <c r="C67" s="7" t="s">
        <v>85</v>
      </c>
      <c r="D67" s="8">
        <v>2338300</v>
      </c>
      <c r="E67" s="8"/>
      <c r="F67" s="20">
        <v>2335000</v>
      </c>
      <c r="G67" s="21" t="s">
        <v>200</v>
      </c>
      <c r="H67" s="20">
        <v>2335000</v>
      </c>
      <c r="I67" s="57">
        <f t="shared" si="0"/>
        <v>2.335</v>
      </c>
      <c r="J67" s="57">
        <v>0</v>
      </c>
      <c r="K67" s="10">
        <f t="shared" si="6"/>
        <v>99.858871829961942</v>
      </c>
      <c r="L67" s="9">
        <f t="shared" si="7"/>
        <v>3300</v>
      </c>
      <c r="M67" s="58">
        <f t="shared" si="9"/>
        <v>3300</v>
      </c>
      <c r="N67" s="11" t="s">
        <v>84</v>
      </c>
      <c r="O67" s="12" t="s">
        <v>144</v>
      </c>
      <c r="P67" s="71"/>
      <c r="Q67" s="85"/>
      <c r="R67" s="78"/>
    </row>
    <row r="68" spans="2:18" ht="56.25" x14ac:dyDescent="0.3">
      <c r="B68" s="13">
        <v>42</v>
      </c>
      <c r="C68" s="7" t="s">
        <v>86</v>
      </c>
      <c r="D68" s="8">
        <f>13563200-2500000-1123200-1200000-500000-499400</f>
        <v>7740600</v>
      </c>
      <c r="E68" s="8"/>
      <c r="F68" s="20">
        <v>7740000</v>
      </c>
      <c r="G68" s="21" t="s">
        <v>168</v>
      </c>
      <c r="H68" s="20">
        <v>7740000</v>
      </c>
      <c r="I68" s="57">
        <f t="shared" si="0"/>
        <v>7.74</v>
      </c>
      <c r="J68" s="57">
        <v>0</v>
      </c>
      <c r="K68" s="10">
        <f t="shared" si="6"/>
        <v>99.992248662894355</v>
      </c>
      <c r="L68" s="9">
        <f t="shared" si="7"/>
        <v>600</v>
      </c>
      <c r="M68" s="58">
        <f t="shared" si="9"/>
        <v>600</v>
      </c>
      <c r="N68" s="11" t="s">
        <v>84</v>
      </c>
      <c r="O68" s="12" t="s">
        <v>144</v>
      </c>
      <c r="P68" s="71"/>
      <c r="Q68" s="71"/>
      <c r="R68" s="78"/>
    </row>
    <row r="69" spans="2:18" ht="37.5" x14ac:dyDescent="0.3">
      <c r="B69" s="6">
        <v>43</v>
      </c>
      <c r="C69" s="7" t="s">
        <v>87</v>
      </c>
      <c r="D69" s="8">
        <f>13720000-3222000</f>
        <v>10498000</v>
      </c>
      <c r="E69" s="8"/>
      <c r="F69" s="20">
        <v>10498000</v>
      </c>
      <c r="G69" s="21" t="s">
        <v>140</v>
      </c>
      <c r="H69" s="20">
        <v>10498000</v>
      </c>
      <c r="I69" s="57">
        <f t="shared" ref="I69:I74" si="10">H69/1000000</f>
        <v>10.497999999999999</v>
      </c>
      <c r="J69" s="57">
        <v>0</v>
      </c>
      <c r="K69" s="10">
        <f t="shared" si="6"/>
        <v>100</v>
      </c>
      <c r="L69" s="9">
        <f t="shared" si="7"/>
        <v>0</v>
      </c>
      <c r="M69" s="58">
        <f t="shared" si="9"/>
        <v>0</v>
      </c>
      <c r="N69" s="11" t="s">
        <v>88</v>
      </c>
      <c r="O69" s="12" t="s">
        <v>144</v>
      </c>
      <c r="P69" s="81">
        <f>D69*100/13720000</f>
        <v>76.516034985422735</v>
      </c>
      <c r="Q69" s="71"/>
    </row>
    <row r="70" spans="2:18" ht="75" x14ac:dyDescent="0.3">
      <c r="B70" s="13">
        <v>44</v>
      </c>
      <c r="C70" s="7" t="s">
        <v>89</v>
      </c>
      <c r="D70" s="8">
        <f>9780400-645634-77000-1331000-334374</f>
        <v>7392392</v>
      </c>
      <c r="E70" s="8"/>
      <c r="F70" s="20">
        <v>7392392</v>
      </c>
      <c r="G70" s="21" t="s">
        <v>117</v>
      </c>
      <c r="H70" s="20">
        <v>7392392</v>
      </c>
      <c r="I70" s="57">
        <f t="shared" si="10"/>
        <v>7.3923920000000001</v>
      </c>
      <c r="J70" s="57">
        <v>0</v>
      </c>
      <c r="K70" s="10">
        <f t="shared" si="6"/>
        <v>100</v>
      </c>
      <c r="L70" s="9">
        <f t="shared" si="7"/>
        <v>0</v>
      </c>
      <c r="M70" s="58">
        <f t="shared" si="9"/>
        <v>0</v>
      </c>
      <c r="N70" s="11" t="s">
        <v>90</v>
      </c>
      <c r="O70" s="12" t="s">
        <v>144</v>
      </c>
      <c r="P70" s="71"/>
      <c r="Q70" s="71"/>
    </row>
    <row r="71" spans="2:18" ht="37.5" x14ac:dyDescent="0.3">
      <c r="B71" s="13">
        <v>45</v>
      </c>
      <c r="C71" s="7" t="s">
        <v>91</v>
      </c>
      <c r="D71" s="8">
        <f>19796000-1892000-407000</f>
        <v>17497000</v>
      </c>
      <c r="E71" s="8"/>
      <c r="F71" s="20">
        <v>17497000</v>
      </c>
      <c r="G71" s="21" t="s">
        <v>118</v>
      </c>
      <c r="H71" s="20">
        <v>17497000</v>
      </c>
      <c r="I71" s="57">
        <f t="shared" si="10"/>
        <v>17.497</v>
      </c>
      <c r="J71" s="57">
        <v>0</v>
      </c>
      <c r="K71" s="10">
        <f t="shared" si="6"/>
        <v>100</v>
      </c>
      <c r="L71" s="9">
        <f t="shared" si="7"/>
        <v>0</v>
      </c>
      <c r="M71" s="58">
        <f t="shared" si="9"/>
        <v>0</v>
      </c>
      <c r="N71" s="11" t="s">
        <v>90</v>
      </c>
      <c r="O71" s="12" t="s">
        <v>144</v>
      </c>
      <c r="P71" s="71" t="s">
        <v>213</v>
      </c>
      <c r="Q71" s="71">
        <v>3499400</v>
      </c>
    </row>
    <row r="72" spans="2:18" ht="56.25" x14ac:dyDescent="0.3">
      <c r="B72" s="6">
        <v>46</v>
      </c>
      <c r="C72" s="7" t="s">
        <v>92</v>
      </c>
      <c r="D72" s="8">
        <f>822200-348089</f>
        <v>474111</v>
      </c>
      <c r="E72" s="8" t="s">
        <v>157</v>
      </c>
      <c r="F72" s="20">
        <v>474111</v>
      </c>
      <c r="G72" s="21" t="s">
        <v>119</v>
      </c>
      <c r="H72" s="20">
        <v>474111</v>
      </c>
      <c r="I72" s="57">
        <f t="shared" si="10"/>
        <v>0.474111</v>
      </c>
      <c r="K72" s="10">
        <f t="shared" si="6"/>
        <v>100</v>
      </c>
      <c r="L72" s="9">
        <f t="shared" si="7"/>
        <v>0</v>
      </c>
      <c r="M72" s="58">
        <f>D72-F72</f>
        <v>0</v>
      </c>
      <c r="N72" s="11" t="s">
        <v>93</v>
      </c>
      <c r="O72" s="12" t="s">
        <v>144</v>
      </c>
      <c r="P72" s="71"/>
      <c r="Q72" s="71">
        <v>474111</v>
      </c>
      <c r="R72" s="75">
        <f>H72+H73</f>
        <v>6844911</v>
      </c>
    </row>
    <row r="73" spans="2:18" ht="56.25" x14ac:dyDescent="0.3">
      <c r="B73" s="13">
        <v>47</v>
      </c>
      <c r="C73" s="7" t="s">
        <v>94</v>
      </c>
      <c r="D73" s="8">
        <f>7963500-1410537-182163</f>
        <v>6370800</v>
      </c>
      <c r="E73" s="8"/>
      <c r="F73" s="23">
        <v>6370800</v>
      </c>
      <c r="G73" s="21" t="s">
        <v>120</v>
      </c>
      <c r="H73" s="20">
        <v>6370800</v>
      </c>
      <c r="I73" s="57">
        <f t="shared" si="10"/>
        <v>6.3708</v>
      </c>
      <c r="J73" s="57">
        <v>0</v>
      </c>
      <c r="K73" s="10">
        <f t="shared" si="6"/>
        <v>100</v>
      </c>
      <c r="L73" s="9">
        <f t="shared" si="7"/>
        <v>0</v>
      </c>
      <c r="M73" s="58">
        <f t="shared" si="9"/>
        <v>0</v>
      </c>
      <c r="N73" s="11" t="s">
        <v>93</v>
      </c>
      <c r="O73" s="12" t="s">
        <v>144</v>
      </c>
      <c r="P73" s="71"/>
      <c r="Q73" s="71">
        <v>6370800</v>
      </c>
    </row>
    <row r="74" spans="2:18" ht="37.5" customHeight="1" x14ac:dyDescent="0.3">
      <c r="B74" s="19"/>
      <c r="C74" s="7" t="s">
        <v>95</v>
      </c>
      <c r="D74" s="8">
        <v>9000000</v>
      </c>
      <c r="E74" s="8"/>
      <c r="F74" s="19"/>
      <c r="G74" s="19"/>
      <c r="H74" s="24">
        <v>8803537.2799999993</v>
      </c>
      <c r="I74" s="57">
        <f t="shared" si="10"/>
        <v>8.8035372799999987</v>
      </c>
      <c r="K74" s="10">
        <f t="shared" si="6"/>
        <v>97.817080888888881</v>
      </c>
      <c r="L74" s="9">
        <f t="shared" si="7"/>
        <v>196462.72000000067</v>
      </c>
      <c r="M74" s="58"/>
      <c r="N74" s="11" t="s">
        <v>96</v>
      </c>
      <c r="O74" s="12" t="s">
        <v>144</v>
      </c>
      <c r="P74" s="71"/>
      <c r="Q74" s="71">
        <v>3973548.69</v>
      </c>
      <c r="R74" s="86">
        <f>H74</f>
        <v>8803537.2799999993</v>
      </c>
    </row>
    <row r="75" spans="2:18" ht="21.75" customHeight="1" x14ac:dyDescent="0.3">
      <c r="B75" s="87"/>
      <c r="C75" s="88" t="s">
        <v>169</v>
      </c>
      <c r="D75" s="89"/>
      <c r="E75" s="89"/>
      <c r="F75" s="87"/>
      <c r="G75" s="87"/>
      <c r="H75" s="90"/>
      <c r="I75" s="91"/>
      <c r="J75" s="92"/>
      <c r="K75" s="93"/>
      <c r="L75" s="94"/>
      <c r="M75" s="95"/>
      <c r="N75" s="96"/>
      <c r="O75" s="97"/>
      <c r="P75" s="74"/>
      <c r="Q75" s="71"/>
      <c r="R75" s="86"/>
    </row>
    <row r="76" spans="2:18" ht="37.5" customHeight="1" x14ac:dyDescent="0.3">
      <c r="B76" s="13">
        <v>48</v>
      </c>
      <c r="C76" s="7" t="s">
        <v>170</v>
      </c>
      <c r="D76" s="8">
        <f>7614000-1988000</f>
        <v>5626000</v>
      </c>
      <c r="E76" s="8"/>
      <c r="F76" s="43">
        <v>5546500</v>
      </c>
      <c r="G76" s="21" t="s">
        <v>201</v>
      </c>
      <c r="H76" s="24">
        <v>5373087.04</v>
      </c>
      <c r="I76" s="57"/>
      <c r="K76" s="10">
        <f t="shared" si="6"/>
        <v>95.504568787771063</v>
      </c>
      <c r="L76" s="9">
        <f>D76-H76</f>
        <v>252912.95999999996</v>
      </c>
      <c r="M76" s="58">
        <f>D76-F76</f>
        <v>79500</v>
      </c>
      <c r="N76" s="11" t="s">
        <v>93</v>
      </c>
      <c r="O76" s="12" t="s">
        <v>144</v>
      </c>
      <c r="P76" s="71"/>
      <c r="Q76" s="71"/>
      <c r="R76" s="86"/>
    </row>
    <row r="77" spans="2:18" ht="37.5" customHeight="1" x14ac:dyDescent="0.3">
      <c r="B77" s="13">
        <v>49</v>
      </c>
      <c r="C77" s="7" t="s">
        <v>171</v>
      </c>
      <c r="D77" s="8">
        <v>5000000</v>
      </c>
      <c r="E77" s="8"/>
      <c r="F77" s="20">
        <v>4875000</v>
      </c>
      <c r="G77" s="19"/>
      <c r="H77" s="24">
        <v>4875000</v>
      </c>
      <c r="I77" s="57"/>
      <c r="K77" s="10">
        <f t="shared" si="6"/>
        <v>97.5</v>
      </c>
      <c r="L77" s="9">
        <f t="shared" ref="L77:L85" si="11">D77-H77</f>
        <v>125000</v>
      </c>
      <c r="M77" s="58">
        <f>D77-F77</f>
        <v>125000</v>
      </c>
      <c r="N77" s="11" t="s">
        <v>172</v>
      </c>
      <c r="O77" s="12" t="s">
        <v>144</v>
      </c>
      <c r="P77" s="71"/>
      <c r="Q77" s="71"/>
      <c r="R77" s="86"/>
    </row>
    <row r="78" spans="2:18" ht="37.5" customHeight="1" x14ac:dyDescent="0.3">
      <c r="B78" s="13">
        <v>50</v>
      </c>
      <c r="C78" s="7" t="s">
        <v>173</v>
      </c>
      <c r="D78" s="8">
        <f>15000000-3199500</f>
        <v>11800500</v>
      </c>
      <c r="E78" s="8"/>
      <c r="F78" s="20">
        <v>11800000</v>
      </c>
      <c r="G78" s="19"/>
      <c r="H78" s="24">
        <v>11800000</v>
      </c>
      <c r="I78" s="57"/>
      <c r="K78" s="10">
        <f t="shared" si="6"/>
        <v>99.995762891402904</v>
      </c>
      <c r="L78" s="9">
        <f t="shared" si="11"/>
        <v>500</v>
      </c>
      <c r="M78" s="58">
        <f>D78-F78</f>
        <v>500</v>
      </c>
      <c r="N78" s="11" t="s">
        <v>172</v>
      </c>
      <c r="O78" s="12" t="s">
        <v>144</v>
      </c>
      <c r="P78" s="71"/>
      <c r="Q78" s="71"/>
      <c r="R78" s="86"/>
    </row>
    <row r="79" spans="2:18" ht="40.5" customHeight="1" x14ac:dyDescent="0.3">
      <c r="B79" s="13">
        <v>51</v>
      </c>
      <c r="C79" s="7" t="s">
        <v>174</v>
      </c>
      <c r="D79" s="8">
        <v>8000000</v>
      </c>
      <c r="E79" s="8"/>
      <c r="F79" s="23">
        <v>6014877.7999999998</v>
      </c>
      <c r="G79" s="19"/>
      <c r="H79" s="24">
        <v>7329433.7999999998</v>
      </c>
      <c r="I79" s="57"/>
      <c r="K79" s="10">
        <f t="shared" si="6"/>
        <v>91.617922500000006</v>
      </c>
      <c r="L79" s="9">
        <f t="shared" si="11"/>
        <v>670566.20000000019</v>
      </c>
      <c r="M79" s="58">
        <v>670566.20000000019</v>
      </c>
      <c r="N79" s="11" t="s">
        <v>17</v>
      </c>
      <c r="O79" s="12" t="s">
        <v>144</v>
      </c>
      <c r="P79" s="71"/>
      <c r="Q79" s="71"/>
      <c r="R79" s="86"/>
    </row>
    <row r="80" spans="2:18" ht="41.25" customHeight="1" x14ac:dyDescent="0.3">
      <c r="B80" s="13">
        <v>52</v>
      </c>
      <c r="C80" s="7" t="s">
        <v>175</v>
      </c>
      <c r="D80" s="8">
        <v>5000000</v>
      </c>
      <c r="E80" s="8"/>
      <c r="F80" s="23">
        <v>3977488</v>
      </c>
      <c r="G80" s="19"/>
      <c r="H80" s="24">
        <v>4648467</v>
      </c>
      <c r="I80" s="57"/>
      <c r="K80" s="10">
        <f t="shared" si="6"/>
        <v>92.969340000000003</v>
      </c>
      <c r="L80" s="9">
        <f>D80-H80</f>
        <v>351533</v>
      </c>
      <c r="M80" s="58">
        <v>351533</v>
      </c>
      <c r="N80" s="11" t="s">
        <v>17</v>
      </c>
      <c r="O80" s="12" t="s">
        <v>144</v>
      </c>
      <c r="P80" s="71"/>
      <c r="Q80" s="71"/>
      <c r="R80" s="86"/>
    </row>
    <row r="81" spans="2:18" ht="37.5" customHeight="1" x14ac:dyDescent="0.3">
      <c r="B81" s="13">
        <v>53</v>
      </c>
      <c r="C81" s="7" t="s">
        <v>176</v>
      </c>
      <c r="D81" s="8">
        <f>2463000-175000</f>
        <v>2288000</v>
      </c>
      <c r="E81" s="8"/>
      <c r="F81" s="23">
        <v>2252000</v>
      </c>
      <c r="G81" s="21" t="s">
        <v>202</v>
      </c>
      <c r="H81" s="24">
        <v>2252000</v>
      </c>
      <c r="I81" s="57"/>
      <c r="K81" s="10">
        <f t="shared" si="6"/>
        <v>98.426573426573427</v>
      </c>
      <c r="L81" s="9">
        <f t="shared" si="11"/>
        <v>36000</v>
      </c>
      <c r="M81" s="58"/>
      <c r="N81" s="11" t="s">
        <v>79</v>
      </c>
      <c r="O81" s="12" t="s">
        <v>144</v>
      </c>
      <c r="P81" s="71"/>
      <c r="Q81" s="71"/>
      <c r="R81" s="86"/>
    </row>
    <row r="82" spans="2:18" ht="37.5" customHeight="1" x14ac:dyDescent="0.3">
      <c r="B82" s="13">
        <v>54</v>
      </c>
      <c r="C82" s="7" t="s">
        <v>177</v>
      </c>
      <c r="D82" s="8">
        <v>1892000</v>
      </c>
      <c r="E82" s="8"/>
      <c r="F82" s="23">
        <v>1882000</v>
      </c>
      <c r="G82" s="21" t="s">
        <v>203</v>
      </c>
      <c r="H82" s="20">
        <v>1882000</v>
      </c>
      <c r="I82" s="57"/>
      <c r="K82" s="10">
        <f t="shared" si="6"/>
        <v>99.471458773784349</v>
      </c>
      <c r="L82" s="9">
        <f t="shared" si="11"/>
        <v>10000</v>
      </c>
      <c r="M82" s="58"/>
      <c r="N82" s="11" t="s">
        <v>75</v>
      </c>
      <c r="O82" s="12" t="s">
        <v>144</v>
      </c>
      <c r="P82" s="71"/>
      <c r="Q82" s="74"/>
      <c r="R82" s="86"/>
    </row>
    <row r="83" spans="2:18" ht="37.5" customHeight="1" x14ac:dyDescent="0.3">
      <c r="B83" s="13">
        <v>55</v>
      </c>
      <c r="C83" s="7" t="s">
        <v>178</v>
      </c>
      <c r="D83" s="8">
        <v>1331000</v>
      </c>
      <c r="E83" s="8"/>
      <c r="F83" s="23">
        <v>1221056</v>
      </c>
      <c r="G83" s="21" t="s">
        <v>204</v>
      </c>
      <c r="H83" s="24">
        <v>1221056</v>
      </c>
      <c r="I83" s="57"/>
      <c r="K83" s="10">
        <f t="shared" si="6"/>
        <v>91.739744552967693</v>
      </c>
      <c r="L83" s="9">
        <f t="shared" si="11"/>
        <v>109944</v>
      </c>
      <c r="M83" s="58">
        <f>D83-F83</f>
        <v>109944</v>
      </c>
      <c r="N83" s="11" t="s">
        <v>75</v>
      </c>
      <c r="O83" s="12" t="s">
        <v>144</v>
      </c>
      <c r="P83" s="71"/>
      <c r="Q83" s="74"/>
      <c r="R83" s="86"/>
    </row>
    <row r="84" spans="2:18" ht="37.5" customHeight="1" x14ac:dyDescent="0.3">
      <c r="B84" s="13">
        <v>56</v>
      </c>
      <c r="C84" s="7" t="s">
        <v>205</v>
      </c>
      <c r="D84" s="8">
        <v>2500000</v>
      </c>
      <c r="E84" s="8"/>
      <c r="F84" s="20">
        <v>2100000</v>
      </c>
      <c r="G84" s="21" t="s">
        <v>206</v>
      </c>
      <c r="H84" s="24">
        <v>2100000</v>
      </c>
      <c r="I84" s="57"/>
      <c r="K84" s="10">
        <f t="shared" si="6"/>
        <v>84</v>
      </c>
      <c r="L84" s="9">
        <f t="shared" si="11"/>
        <v>400000</v>
      </c>
      <c r="M84" s="58"/>
      <c r="N84" s="11" t="s">
        <v>69</v>
      </c>
      <c r="O84" s="12" t="s">
        <v>144</v>
      </c>
      <c r="P84" s="71"/>
      <c r="Q84" s="71"/>
      <c r="R84" s="86"/>
    </row>
    <row r="85" spans="2:18" ht="37.5" customHeight="1" x14ac:dyDescent="0.3">
      <c r="B85" s="13">
        <v>57</v>
      </c>
      <c r="C85" s="7" t="s">
        <v>180</v>
      </c>
      <c r="D85" s="8">
        <v>497500</v>
      </c>
      <c r="E85" s="8"/>
      <c r="F85" s="20">
        <v>497500</v>
      </c>
      <c r="G85" s="21" t="s">
        <v>207</v>
      </c>
      <c r="H85" s="24">
        <v>497500</v>
      </c>
      <c r="I85" s="57"/>
      <c r="K85" s="10">
        <f t="shared" si="6"/>
        <v>100</v>
      </c>
      <c r="L85" s="9">
        <f t="shared" si="11"/>
        <v>0</v>
      </c>
      <c r="M85" s="58">
        <v>0</v>
      </c>
      <c r="N85" s="11" t="s">
        <v>55</v>
      </c>
      <c r="O85" s="12" t="s">
        <v>144</v>
      </c>
      <c r="P85" s="71"/>
      <c r="Q85" s="71"/>
      <c r="R85" s="86"/>
    </row>
    <row r="86" spans="2:18" ht="37.5" customHeight="1" x14ac:dyDescent="0.3">
      <c r="B86" s="13">
        <v>58</v>
      </c>
      <c r="C86" s="7" t="s">
        <v>208</v>
      </c>
      <c r="D86" s="8">
        <v>2500000</v>
      </c>
      <c r="E86" s="8"/>
      <c r="F86" s="20"/>
      <c r="G86" s="21"/>
      <c r="H86" s="24">
        <v>2174798</v>
      </c>
      <c r="I86" s="57"/>
      <c r="K86" s="10">
        <f t="shared" si="6"/>
        <v>86.991919999999993</v>
      </c>
      <c r="L86" s="9">
        <f>D86-H86</f>
        <v>325202</v>
      </c>
      <c r="M86" s="58"/>
      <c r="N86" s="11" t="s">
        <v>96</v>
      </c>
      <c r="O86" s="12" t="s">
        <v>144</v>
      </c>
      <c r="P86" s="71"/>
      <c r="Q86" s="71"/>
      <c r="R86" s="86"/>
    </row>
    <row r="87" spans="2:18" ht="75" customHeight="1" x14ac:dyDescent="0.3">
      <c r="B87" s="13">
        <v>59</v>
      </c>
      <c r="C87" s="7" t="s">
        <v>222</v>
      </c>
      <c r="D87" s="8">
        <v>1200000</v>
      </c>
      <c r="E87" s="8"/>
      <c r="F87" s="20"/>
      <c r="G87" s="21"/>
      <c r="H87" s="24">
        <v>1080000</v>
      </c>
      <c r="I87" s="57"/>
      <c r="K87" s="10">
        <f t="shared" si="6"/>
        <v>90</v>
      </c>
      <c r="L87" s="9">
        <f>D87-H87</f>
        <v>120000</v>
      </c>
      <c r="M87" s="58"/>
      <c r="N87" s="11" t="s">
        <v>96</v>
      </c>
      <c r="O87" s="12" t="s">
        <v>144</v>
      </c>
      <c r="P87" s="71"/>
      <c r="Q87" s="71"/>
      <c r="R87" s="86"/>
    </row>
    <row r="88" spans="2:18" ht="59.25" customHeight="1" x14ac:dyDescent="0.3">
      <c r="B88" s="13">
        <v>60</v>
      </c>
      <c r="C88" s="7" t="s">
        <v>223</v>
      </c>
      <c r="D88" s="8">
        <v>1988000</v>
      </c>
      <c r="E88" s="8"/>
      <c r="F88" s="20">
        <v>1530000</v>
      </c>
      <c r="G88" s="21" t="s">
        <v>224</v>
      </c>
      <c r="H88" s="24">
        <v>1530000</v>
      </c>
      <c r="I88" s="57"/>
      <c r="K88" s="10">
        <f t="shared" si="6"/>
        <v>76.961770623742453</v>
      </c>
      <c r="L88" s="9">
        <f t="shared" ref="L88:L104" si="12">D88-H88</f>
        <v>458000</v>
      </c>
      <c r="M88" s="58"/>
      <c r="N88" s="11" t="s">
        <v>69</v>
      </c>
      <c r="O88" s="12" t="s">
        <v>144</v>
      </c>
      <c r="P88" s="71"/>
      <c r="Q88" s="71"/>
      <c r="R88" s="86"/>
    </row>
    <row r="89" spans="2:18" ht="59.25" customHeight="1" x14ac:dyDescent="0.3">
      <c r="B89" s="13">
        <v>61</v>
      </c>
      <c r="C89" s="7" t="s">
        <v>225</v>
      </c>
      <c r="D89" s="8">
        <v>1980000</v>
      </c>
      <c r="E89" s="8"/>
      <c r="F89" s="20">
        <v>1600000</v>
      </c>
      <c r="G89" s="21" t="s">
        <v>226</v>
      </c>
      <c r="H89" s="24">
        <v>1600000</v>
      </c>
      <c r="I89" s="57"/>
      <c r="K89" s="10">
        <f t="shared" si="6"/>
        <v>80.808080808080803</v>
      </c>
      <c r="L89" s="9">
        <f t="shared" si="12"/>
        <v>380000</v>
      </c>
      <c r="M89" s="58"/>
      <c r="N89" s="11" t="s">
        <v>69</v>
      </c>
      <c r="O89" s="12" t="s">
        <v>144</v>
      </c>
      <c r="P89" s="71"/>
      <c r="Q89" s="71"/>
      <c r="R89" s="86"/>
    </row>
    <row r="90" spans="2:18" ht="45.75" customHeight="1" x14ac:dyDescent="0.3">
      <c r="B90" s="13">
        <v>62</v>
      </c>
      <c r="C90" s="7" t="s">
        <v>227</v>
      </c>
      <c r="D90" s="8">
        <v>3199500</v>
      </c>
      <c r="E90" s="8"/>
      <c r="F90" s="20">
        <v>2839000</v>
      </c>
      <c r="G90" s="21" t="s">
        <v>228</v>
      </c>
      <c r="H90" s="24">
        <v>2839000</v>
      </c>
      <c r="I90" s="57"/>
      <c r="K90" s="10">
        <f>H90*100/D90</f>
        <v>88.73261447101109</v>
      </c>
      <c r="L90" s="9">
        <f t="shared" si="12"/>
        <v>360500</v>
      </c>
      <c r="M90" s="58"/>
      <c r="N90" s="11" t="s">
        <v>79</v>
      </c>
      <c r="O90" s="12" t="s">
        <v>144</v>
      </c>
      <c r="P90" s="71"/>
      <c r="Q90" s="71"/>
      <c r="R90" s="86"/>
    </row>
    <row r="91" spans="2:18" ht="45.75" customHeight="1" x14ac:dyDescent="0.3">
      <c r="B91" s="13">
        <v>63</v>
      </c>
      <c r="C91" s="7" t="s">
        <v>229</v>
      </c>
      <c r="D91" s="8">
        <v>500000</v>
      </c>
      <c r="E91" s="8"/>
      <c r="F91" s="20"/>
      <c r="G91" s="21"/>
      <c r="H91" s="24">
        <v>500000</v>
      </c>
      <c r="I91" s="57"/>
      <c r="K91" s="10">
        <f t="shared" si="6"/>
        <v>100</v>
      </c>
      <c r="L91" s="9">
        <f t="shared" si="12"/>
        <v>0</v>
      </c>
      <c r="M91" s="58"/>
      <c r="N91" s="11" t="s">
        <v>96</v>
      </c>
      <c r="O91" s="12" t="s">
        <v>144</v>
      </c>
      <c r="P91" s="71"/>
      <c r="Q91" s="71"/>
      <c r="R91" s="86"/>
    </row>
    <row r="92" spans="2:18" ht="46.5" customHeight="1" x14ac:dyDescent="0.3">
      <c r="B92" s="13">
        <v>64</v>
      </c>
      <c r="C92" s="98" t="s">
        <v>230</v>
      </c>
      <c r="D92" s="8"/>
      <c r="E92" s="8"/>
      <c r="F92" s="20"/>
      <c r="G92" s="21"/>
      <c r="H92" s="24"/>
      <c r="I92" s="57"/>
      <c r="K92" s="10"/>
      <c r="L92" s="9"/>
      <c r="M92" s="58"/>
      <c r="N92" s="11"/>
      <c r="O92" s="12"/>
      <c r="P92" s="71"/>
      <c r="Q92" s="71"/>
      <c r="R92" s="86"/>
    </row>
    <row r="93" spans="2:18" ht="37.5" customHeight="1" x14ac:dyDescent="0.3">
      <c r="B93" s="13"/>
      <c r="C93" s="98" t="s">
        <v>231</v>
      </c>
      <c r="D93" s="8">
        <v>446000</v>
      </c>
      <c r="E93" s="8"/>
      <c r="F93" s="20"/>
      <c r="G93" s="21"/>
      <c r="H93" s="24">
        <v>446000</v>
      </c>
      <c r="I93" s="57"/>
      <c r="K93" s="10">
        <f t="shared" si="6"/>
        <v>100</v>
      </c>
      <c r="L93" s="9">
        <f t="shared" si="12"/>
        <v>0</v>
      </c>
      <c r="M93" s="58"/>
      <c r="N93" s="11" t="s">
        <v>96</v>
      </c>
      <c r="O93" s="12" t="s">
        <v>144</v>
      </c>
      <c r="P93" s="71"/>
      <c r="Q93" s="71"/>
      <c r="R93" s="86"/>
    </row>
    <row r="94" spans="2:18" ht="38.25" customHeight="1" x14ac:dyDescent="0.3">
      <c r="B94" s="13"/>
      <c r="C94" s="98" t="s">
        <v>232</v>
      </c>
      <c r="D94" s="8">
        <v>32400</v>
      </c>
      <c r="E94" s="8"/>
      <c r="F94" s="20"/>
      <c r="G94" s="21"/>
      <c r="H94" s="24">
        <v>32314</v>
      </c>
      <c r="I94" s="57"/>
      <c r="K94" s="10">
        <f t="shared" si="6"/>
        <v>99.73456790123457</v>
      </c>
      <c r="L94" s="9">
        <f t="shared" si="12"/>
        <v>86</v>
      </c>
      <c r="M94" s="58"/>
      <c r="N94" s="11" t="s">
        <v>96</v>
      </c>
      <c r="O94" s="12" t="s">
        <v>144</v>
      </c>
      <c r="P94" s="71"/>
      <c r="Q94" s="71"/>
      <c r="R94" s="86"/>
    </row>
    <row r="95" spans="2:18" ht="22.5" customHeight="1" x14ac:dyDescent="0.3">
      <c r="B95" s="13"/>
      <c r="C95" s="98" t="s">
        <v>233</v>
      </c>
      <c r="D95" s="8">
        <v>21000</v>
      </c>
      <c r="E95" s="8"/>
      <c r="F95" s="20"/>
      <c r="G95" s="21"/>
      <c r="H95" s="24">
        <v>21000</v>
      </c>
      <c r="I95" s="57"/>
      <c r="K95" s="10">
        <f t="shared" si="6"/>
        <v>100</v>
      </c>
      <c r="L95" s="9">
        <f t="shared" si="12"/>
        <v>0</v>
      </c>
      <c r="M95" s="58"/>
      <c r="N95" s="11" t="s">
        <v>96</v>
      </c>
      <c r="O95" s="12" t="s">
        <v>144</v>
      </c>
      <c r="P95" s="71"/>
      <c r="Q95" s="71"/>
      <c r="R95" s="86"/>
    </row>
    <row r="96" spans="2:18" ht="46.5" customHeight="1" x14ac:dyDescent="0.3">
      <c r="B96" s="13">
        <v>65</v>
      </c>
      <c r="C96" s="7" t="s">
        <v>234</v>
      </c>
      <c r="D96" s="8"/>
      <c r="E96" s="8"/>
      <c r="F96" s="20"/>
      <c r="G96" s="21"/>
      <c r="H96" s="24"/>
      <c r="I96" s="57"/>
      <c r="K96" s="10"/>
      <c r="L96" s="9"/>
      <c r="M96" s="58"/>
      <c r="N96" s="11"/>
      <c r="O96" s="12"/>
      <c r="P96" s="71"/>
      <c r="Q96" s="71"/>
      <c r="R96" s="86"/>
    </row>
    <row r="97" spans="2:18" ht="23.25" customHeight="1" x14ac:dyDescent="0.3">
      <c r="B97" s="13"/>
      <c r="C97" s="7" t="s">
        <v>235</v>
      </c>
      <c r="D97" s="8">
        <v>4700</v>
      </c>
      <c r="E97" s="8"/>
      <c r="F97" s="20"/>
      <c r="G97" s="21"/>
      <c r="H97" s="24">
        <v>4700</v>
      </c>
      <c r="I97" s="57"/>
      <c r="K97" s="10">
        <f t="shared" si="6"/>
        <v>100</v>
      </c>
      <c r="L97" s="9">
        <f t="shared" si="12"/>
        <v>0</v>
      </c>
      <c r="M97" s="58"/>
      <c r="N97" s="11" t="s">
        <v>96</v>
      </c>
      <c r="O97" s="12" t="s">
        <v>144</v>
      </c>
      <c r="P97" s="71"/>
      <c r="Q97" s="71"/>
      <c r="R97" s="86"/>
    </row>
    <row r="98" spans="2:18" ht="21.75" customHeight="1" x14ac:dyDescent="0.3">
      <c r="B98" s="13"/>
      <c r="C98" s="7" t="s">
        <v>236</v>
      </c>
      <c r="D98" s="8">
        <v>97200</v>
      </c>
      <c r="E98" s="8"/>
      <c r="F98" s="20"/>
      <c r="G98" s="21"/>
      <c r="H98" s="24">
        <v>96942</v>
      </c>
      <c r="I98" s="57"/>
      <c r="K98" s="10">
        <f t="shared" si="6"/>
        <v>99.73456790123457</v>
      </c>
      <c r="L98" s="9">
        <f t="shared" si="12"/>
        <v>258</v>
      </c>
      <c r="M98" s="58"/>
      <c r="N98" s="11" t="s">
        <v>96</v>
      </c>
      <c r="O98" s="12" t="s">
        <v>144</v>
      </c>
      <c r="P98" s="71"/>
      <c r="Q98" s="71"/>
      <c r="R98" s="86"/>
    </row>
    <row r="99" spans="2:18" ht="21.75" customHeight="1" x14ac:dyDescent="0.3">
      <c r="B99" s="13"/>
      <c r="C99" s="7" t="s">
        <v>237</v>
      </c>
      <c r="D99" s="8">
        <v>22000</v>
      </c>
      <c r="E99" s="8"/>
      <c r="F99" s="20"/>
      <c r="G99" s="21"/>
      <c r="H99" s="24">
        <v>22000</v>
      </c>
      <c r="I99" s="57"/>
      <c r="K99" s="10">
        <f t="shared" si="6"/>
        <v>100</v>
      </c>
      <c r="L99" s="9">
        <f t="shared" si="12"/>
        <v>0</v>
      </c>
      <c r="M99" s="58"/>
      <c r="N99" s="11" t="s">
        <v>96</v>
      </c>
      <c r="O99" s="12" t="s">
        <v>144</v>
      </c>
      <c r="P99" s="71"/>
      <c r="Q99" s="71"/>
      <c r="R99" s="86"/>
    </row>
    <row r="100" spans="2:18" ht="21.75" customHeight="1" x14ac:dyDescent="0.3">
      <c r="B100" s="13"/>
      <c r="C100" s="7" t="s">
        <v>238</v>
      </c>
      <c r="D100" s="8">
        <v>5200</v>
      </c>
      <c r="E100" s="8"/>
      <c r="F100" s="20"/>
      <c r="G100" s="21"/>
      <c r="H100" s="24">
        <v>5200</v>
      </c>
      <c r="I100" s="57"/>
      <c r="K100" s="10">
        <f t="shared" si="6"/>
        <v>100</v>
      </c>
      <c r="L100" s="9">
        <f t="shared" si="12"/>
        <v>0</v>
      </c>
      <c r="M100" s="58"/>
      <c r="N100" s="11" t="s">
        <v>96</v>
      </c>
      <c r="O100" s="12" t="s">
        <v>144</v>
      </c>
      <c r="P100" s="71"/>
      <c r="Q100" s="71"/>
      <c r="R100" s="86"/>
    </row>
    <row r="101" spans="2:18" ht="21.75" customHeight="1" x14ac:dyDescent="0.3">
      <c r="B101" s="13"/>
      <c r="C101" s="7" t="s">
        <v>239</v>
      </c>
      <c r="D101" s="8">
        <v>17500</v>
      </c>
      <c r="E101" s="8"/>
      <c r="F101" s="20"/>
      <c r="G101" s="21"/>
      <c r="H101" s="24">
        <v>17500</v>
      </c>
      <c r="I101" s="57"/>
      <c r="K101" s="10">
        <f t="shared" si="6"/>
        <v>100</v>
      </c>
      <c r="L101" s="9">
        <f t="shared" si="12"/>
        <v>0</v>
      </c>
      <c r="M101" s="58"/>
      <c r="N101" s="11" t="s">
        <v>96</v>
      </c>
      <c r="O101" s="12" t="s">
        <v>144</v>
      </c>
      <c r="P101" s="71"/>
      <c r="Q101" s="71"/>
      <c r="R101" s="86"/>
    </row>
    <row r="102" spans="2:18" ht="21.75" customHeight="1" x14ac:dyDescent="0.3">
      <c r="B102" s="13"/>
      <c r="C102" s="7" t="s">
        <v>240</v>
      </c>
      <c r="D102" s="8">
        <v>3900</v>
      </c>
      <c r="E102" s="8"/>
      <c r="F102" s="20"/>
      <c r="G102" s="21"/>
      <c r="H102" s="24">
        <v>3900</v>
      </c>
      <c r="I102" s="57"/>
      <c r="K102" s="10">
        <f t="shared" si="6"/>
        <v>100</v>
      </c>
      <c r="L102" s="9">
        <f t="shared" si="12"/>
        <v>0</v>
      </c>
      <c r="M102" s="58"/>
      <c r="N102" s="11" t="s">
        <v>96</v>
      </c>
      <c r="O102" s="12" t="s">
        <v>144</v>
      </c>
      <c r="P102" s="71"/>
      <c r="Q102" s="71"/>
      <c r="R102" s="86"/>
    </row>
    <row r="103" spans="2:18" ht="21.75" customHeight="1" x14ac:dyDescent="0.3">
      <c r="B103" s="13"/>
      <c r="C103" s="7" t="s">
        <v>241</v>
      </c>
      <c r="D103" s="8">
        <v>14500</v>
      </c>
      <c r="E103" s="8"/>
      <c r="F103" s="20"/>
      <c r="G103" s="21"/>
      <c r="H103" s="24">
        <v>10500</v>
      </c>
      <c r="I103" s="57"/>
      <c r="K103" s="10">
        <f t="shared" si="6"/>
        <v>72.41379310344827</v>
      </c>
      <c r="L103" s="9">
        <f t="shared" si="12"/>
        <v>4000</v>
      </c>
      <c r="M103" s="58"/>
      <c r="N103" s="11" t="s">
        <v>96</v>
      </c>
      <c r="O103" s="12" t="s">
        <v>144</v>
      </c>
      <c r="P103" s="71"/>
      <c r="Q103" s="71"/>
      <c r="R103" s="86"/>
    </row>
    <row r="104" spans="2:18" ht="21.75" customHeight="1" x14ac:dyDescent="0.3">
      <c r="B104" s="13"/>
      <c r="C104" s="7" t="s">
        <v>242</v>
      </c>
      <c r="D104" s="8">
        <v>10000</v>
      </c>
      <c r="E104" s="8"/>
      <c r="F104" s="20"/>
      <c r="G104" s="21"/>
      <c r="H104" s="24">
        <v>9980</v>
      </c>
      <c r="I104" s="57"/>
      <c r="K104" s="10">
        <f t="shared" si="6"/>
        <v>99.8</v>
      </c>
      <c r="L104" s="9">
        <f t="shared" si="12"/>
        <v>20</v>
      </c>
      <c r="M104" s="58"/>
      <c r="N104" s="11" t="s">
        <v>96</v>
      </c>
      <c r="O104" s="12" t="s">
        <v>144</v>
      </c>
      <c r="P104" s="71"/>
      <c r="Q104" s="71"/>
      <c r="R104" s="86"/>
    </row>
    <row r="105" spans="2:18" x14ac:dyDescent="0.3">
      <c r="B105" s="99"/>
      <c r="C105" s="100" t="s">
        <v>97</v>
      </c>
      <c r="D105" s="101">
        <f>SUM(D4:D104)</f>
        <v>351295000</v>
      </c>
      <c r="E105" s="101">
        <f>SUM(E4:E104)</f>
        <v>2940000</v>
      </c>
      <c r="F105" s="101">
        <f>SUM(F4:F104)</f>
        <v>318263010.55000001</v>
      </c>
      <c r="G105" s="101">
        <f>SUM(G4:G104)</f>
        <v>0</v>
      </c>
      <c r="H105" s="101">
        <f>SUM(H4:H104)</f>
        <v>345609227.95000005</v>
      </c>
      <c r="I105" s="101" t="e">
        <f>SUM(I4:I86)</f>
        <v>#VALUE!</v>
      </c>
      <c r="J105" s="101">
        <f>SUM(J4:J86)</f>
        <v>0</v>
      </c>
      <c r="K105" s="102">
        <f>H105*100/D105</f>
        <v>98.381482215801555</v>
      </c>
      <c r="L105" s="101">
        <f>SUM(L4:L104)</f>
        <v>5685772.0499999998</v>
      </c>
      <c r="M105" s="101">
        <f t="shared" ref="M105:N105" si="13">SUM(M4:M104)</f>
        <v>2508541.4499999993</v>
      </c>
      <c r="N105" s="101">
        <f t="shared" si="13"/>
        <v>0</v>
      </c>
      <c r="O105" s="103"/>
      <c r="P105" s="104"/>
      <c r="Q105" s="105">
        <f>H105+'[8]จังหวัดชลบุรี (2)'!$G$29</f>
        <v>411174937.95000005</v>
      </c>
    </row>
  </sheetData>
  <autoFilter ref="N1:N105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68"/>
  <sheetViews>
    <sheetView topLeftCell="B25" zoomScale="85" zoomScaleNormal="85" zoomScaleSheetLayoutView="85" workbookViewId="0">
      <selection activeCell="C30" sqref="C30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5" style="34" customWidth="1"/>
    <col min="6" max="6" width="15" style="33" customWidth="1"/>
    <col min="7" max="7" width="14.42578125" style="33" customWidth="1"/>
    <col min="8" max="8" width="9.28515625" style="34" customWidth="1"/>
    <col min="9" max="9" width="16.7109375" style="36" customWidth="1"/>
    <col min="10" max="10" width="13.140625" style="33" customWidth="1"/>
    <col min="11" max="11" width="15.140625" style="37" customWidth="1"/>
    <col min="12" max="12" width="15.28515625" style="38" customWidth="1"/>
    <col min="13" max="16384" width="9.140625" style="17"/>
  </cols>
  <sheetData>
    <row r="1" spans="2:12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2" s="1" customFormat="1" ht="20.25" customHeight="1" x14ac:dyDescent="0.2">
      <c r="B2" s="132" t="s">
        <v>121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56.25" x14ac:dyDescent="0.2">
      <c r="B4" s="6">
        <v>1</v>
      </c>
      <c r="C4" s="7" t="s">
        <v>12</v>
      </c>
      <c r="D4" s="8">
        <v>29000000</v>
      </c>
      <c r="E4" s="9"/>
      <c r="F4" s="9"/>
      <c r="G4" s="9"/>
      <c r="H4" s="10" t="s">
        <v>13</v>
      </c>
      <c r="I4" s="9">
        <f>D4-G4</f>
        <v>29000000</v>
      </c>
      <c r="J4" s="9"/>
      <c r="K4" s="11" t="s">
        <v>14</v>
      </c>
      <c r="L4" s="12" t="s">
        <v>100</v>
      </c>
    </row>
    <row r="5" spans="2:12" ht="37.5" x14ac:dyDescent="0.3">
      <c r="B5" s="13">
        <v>2</v>
      </c>
      <c r="C5" s="7" t="s">
        <v>16</v>
      </c>
      <c r="D5" s="8">
        <v>300000</v>
      </c>
      <c r="E5" s="14"/>
      <c r="F5" s="15"/>
      <c r="G5" s="15"/>
      <c r="H5" s="10">
        <f t="shared" ref="H5:H65" si="0">G5*100/D5</f>
        <v>0</v>
      </c>
      <c r="I5" s="9">
        <f t="shared" ref="I5:I64" si="1">D5-G5</f>
        <v>300000</v>
      </c>
      <c r="J5" s="15"/>
      <c r="K5" s="16" t="s">
        <v>17</v>
      </c>
      <c r="L5" s="12" t="s">
        <v>101</v>
      </c>
    </row>
    <row r="6" spans="2:12" ht="37.5" x14ac:dyDescent="0.3">
      <c r="B6" s="13">
        <v>3</v>
      </c>
      <c r="C6" s="7" t="s">
        <v>18</v>
      </c>
      <c r="D6" s="8">
        <v>100000</v>
      </c>
      <c r="E6" s="18"/>
      <c r="F6" s="19"/>
      <c r="G6" s="20"/>
      <c r="H6" s="10">
        <f t="shared" si="0"/>
        <v>0</v>
      </c>
      <c r="I6" s="9">
        <f t="shared" si="1"/>
        <v>100000</v>
      </c>
      <c r="J6" s="19"/>
      <c r="K6" s="11" t="s">
        <v>17</v>
      </c>
      <c r="L6" s="12" t="s">
        <v>101</v>
      </c>
    </row>
    <row r="7" spans="2:12" ht="37.5" x14ac:dyDescent="0.3">
      <c r="B7" s="6">
        <v>4</v>
      </c>
      <c r="C7" s="7" t="s">
        <v>19</v>
      </c>
      <c r="D7" s="8"/>
      <c r="E7" s="18"/>
      <c r="F7" s="19"/>
      <c r="G7" s="20"/>
      <c r="H7" s="10"/>
      <c r="I7" s="9"/>
      <c r="J7" s="15"/>
      <c r="K7" s="11"/>
      <c r="L7" s="12"/>
    </row>
    <row r="8" spans="2:12" ht="37.5" x14ac:dyDescent="0.3">
      <c r="B8" s="13"/>
      <c r="C8" s="7" t="s">
        <v>20</v>
      </c>
      <c r="D8" s="8">
        <v>1614200</v>
      </c>
      <c r="E8" s="14"/>
      <c r="F8" s="19"/>
      <c r="G8" s="20"/>
      <c r="H8" s="10">
        <f t="shared" si="0"/>
        <v>0</v>
      </c>
      <c r="I8" s="9">
        <f t="shared" si="1"/>
        <v>1614200</v>
      </c>
      <c r="J8" s="15"/>
      <c r="K8" s="11" t="s">
        <v>17</v>
      </c>
      <c r="L8" s="12" t="s">
        <v>101</v>
      </c>
    </row>
    <row r="9" spans="2:12" ht="37.5" x14ac:dyDescent="0.3">
      <c r="B9" s="13"/>
      <c r="C9" s="7" t="s">
        <v>21</v>
      </c>
      <c r="D9" s="8">
        <v>38000</v>
      </c>
      <c r="E9" s="18"/>
      <c r="F9" s="19"/>
      <c r="G9" s="20"/>
      <c r="H9" s="10">
        <f t="shared" si="0"/>
        <v>0</v>
      </c>
      <c r="I9" s="9">
        <f t="shared" si="1"/>
        <v>38000</v>
      </c>
      <c r="J9" s="15"/>
      <c r="K9" s="11" t="s">
        <v>17</v>
      </c>
      <c r="L9" s="12" t="s">
        <v>15</v>
      </c>
    </row>
    <row r="10" spans="2:12" ht="37.5" x14ac:dyDescent="0.3">
      <c r="B10" s="13"/>
      <c r="C10" s="7" t="s">
        <v>22</v>
      </c>
      <c r="D10" s="8">
        <v>37500</v>
      </c>
      <c r="E10" s="18"/>
      <c r="F10" s="19"/>
      <c r="G10" s="20"/>
      <c r="H10" s="10">
        <f t="shared" si="0"/>
        <v>0</v>
      </c>
      <c r="I10" s="9">
        <f t="shared" si="1"/>
        <v>37500</v>
      </c>
      <c r="J10" s="15"/>
      <c r="K10" s="11" t="s">
        <v>17</v>
      </c>
      <c r="L10" s="12" t="s">
        <v>15</v>
      </c>
    </row>
    <row r="11" spans="2:12" ht="37.5" x14ac:dyDescent="0.3">
      <c r="B11" s="13"/>
      <c r="C11" s="7" t="s">
        <v>23</v>
      </c>
      <c r="D11" s="8">
        <v>52000</v>
      </c>
      <c r="E11" s="18"/>
      <c r="F11" s="19"/>
      <c r="G11" s="20"/>
      <c r="H11" s="10">
        <f t="shared" si="0"/>
        <v>0</v>
      </c>
      <c r="I11" s="9">
        <f t="shared" si="1"/>
        <v>52000</v>
      </c>
      <c r="J11" s="15"/>
      <c r="K11" s="11" t="s">
        <v>17</v>
      </c>
      <c r="L11" s="12" t="s">
        <v>15</v>
      </c>
    </row>
    <row r="12" spans="2:12" ht="37.5" x14ac:dyDescent="0.3">
      <c r="B12" s="13"/>
      <c r="C12" s="7" t="s">
        <v>24</v>
      </c>
      <c r="D12" s="8">
        <v>4200</v>
      </c>
      <c r="E12" s="18"/>
      <c r="F12" s="19"/>
      <c r="G12" s="20"/>
      <c r="H12" s="10">
        <f t="shared" si="0"/>
        <v>0</v>
      </c>
      <c r="I12" s="9">
        <f t="shared" si="1"/>
        <v>4200</v>
      </c>
      <c r="J12" s="15"/>
      <c r="K12" s="11" t="s">
        <v>17</v>
      </c>
      <c r="L12" s="12" t="s">
        <v>15</v>
      </c>
    </row>
    <row r="13" spans="2:12" ht="37.5" x14ac:dyDescent="0.3">
      <c r="B13" s="13"/>
      <c r="C13" s="7" t="s">
        <v>25</v>
      </c>
      <c r="D13" s="8">
        <v>45700</v>
      </c>
      <c r="E13" s="18"/>
      <c r="F13" s="19"/>
      <c r="G13" s="20"/>
      <c r="H13" s="10">
        <f t="shared" si="0"/>
        <v>0</v>
      </c>
      <c r="I13" s="9">
        <f t="shared" si="1"/>
        <v>45700</v>
      </c>
      <c r="J13" s="15"/>
      <c r="K13" s="11" t="s">
        <v>17</v>
      </c>
      <c r="L13" s="12" t="s">
        <v>15</v>
      </c>
    </row>
    <row r="14" spans="2:12" ht="24" customHeight="1" x14ac:dyDescent="0.3">
      <c r="B14" s="13"/>
      <c r="C14" s="7" t="s">
        <v>26</v>
      </c>
      <c r="D14" s="8">
        <v>813000</v>
      </c>
      <c r="E14" s="18"/>
      <c r="F14" s="19"/>
      <c r="G14" s="20"/>
      <c r="H14" s="10">
        <f t="shared" si="0"/>
        <v>0</v>
      </c>
      <c r="I14" s="9">
        <f t="shared" si="1"/>
        <v>813000</v>
      </c>
      <c r="J14" s="15"/>
      <c r="K14" s="11" t="s">
        <v>17</v>
      </c>
      <c r="L14" s="12" t="s">
        <v>15</v>
      </c>
    </row>
    <row r="15" spans="2:12" ht="37.5" x14ac:dyDescent="0.3">
      <c r="B15" s="13"/>
      <c r="C15" s="7" t="s">
        <v>27</v>
      </c>
      <c r="D15" s="8">
        <v>240100</v>
      </c>
      <c r="E15" s="18"/>
      <c r="F15" s="19"/>
      <c r="G15" s="20"/>
      <c r="H15" s="10">
        <f t="shared" si="0"/>
        <v>0</v>
      </c>
      <c r="I15" s="9">
        <f t="shared" si="1"/>
        <v>240100</v>
      </c>
      <c r="J15" s="15"/>
      <c r="K15" s="11" t="s">
        <v>17</v>
      </c>
      <c r="L15" s="12" t="s">
        <v>15</v>
      </c>
    </row>
    <row r="16" spans="2:12" ht="56.25" x14ac:dyDescent="0.3">
      <c r="B16" s="13">
        <v>5</v>
      </c>
      <c r="C16" s="7" t="s">
        <v>28</v>
      </c>
      <c r="D16" s="8">
        <v>200000</v>
      </c>
      <c r="E16" s="18"/>
      <c r="F16" s="19"/>
      <c r="G16" s="20"/>
      <c r="H16" s="10">
        <f t="shared" si="0"/>
        <v>0</v>
      </c>
      <c r="I16" s="9">
        <f t="shared" si="1"/>
        <v>200000</v>
      </c>
      <c r="J16" s="15" t="s">
        <v>13</v>
      </c>
      <c r="K16" s="11" t="s">
        <v>17</v>
      </c>
      <c r="L16" s="12" t="s">
        <v>101</v>
      </c>
    </row>
    <row r="17" spans="2:12" ht="37.5" x14ac:dyDescent="0.3">
      <c r="B17" s="13">
        <v>6</v>
      </c>
      <c r="C17" s="7" t="s">
        <v>29</v>
      </c>
      <c r="D17" s="8">
        <v>300000</v>
      </c>
      <c r="E17" s="18"/>
      <c r="F17" s="19"/>
      <c r="G17" s="19"/>
      <c r="H17" s="10">
        <f t="shared" si="0"/>
        <v>0</v>
      </c>
      <c r="I17" s="9">
        <f t="shared" si="1"/>
        <v>300000</v>
      </c>
      <c r="J17" s="19"/>
      <c r="K17" s="11" t="s">
        <v>17</v>
      </c>
      <c r="L17" s="12" t="s">
        <v>101</v>
      </c>
    </row>
    <row r="18" spans="2:12" ht="37.5" x14ac:dyDescent="0.3">
      <c r="B18" s="6">
        <v>7</v>
      </c>
      <c r="C18" s="7" t="s">
        <v>30</v>
      </c>
      <c r="D18" s="8">
        <v>1250000</v>
      </c>
      <c r="E18" s="18"/>
      <c r="F18" s="19"/>
      <c r="G18" s="20"/>
      <c r="H18" s="10">
        <f t="shared" si="0"/>
        <v>0</v>
      </c>
      <c r="I18" s="9">
        <f t="shared" si="1"/>
        <v>1250000</v>
      </c>
      <c r="J18" s="19"/>
      <c r="K18" s="11" t="s">
        <v>17</v>
      </c>
      <c r="L18" s="12" t="s">
        <v>101</v>
      </c>
    </row>
    <row r="19" spans="2:12" ht="56.25" x14ac:dyDescent="0.3">
      <c r="B19" s="13">
        <v>8</v>
      </c>
      <c r="C19" s="7" t="s">
        <v>31</v>
      </c>
      <c r="D19" s="8">
        <v>200000</v>
      </c>
      <c r="E19" s="18"/>
      <c r="F19" s="19"/>
      <c r="G19" s="20"/>
      <c r="H19" s="10">
        <f t="shared" si="0"/>
        <v>0</v>
      </c>
      <c r="I19" s="9">
        <f t="shared" si="1"/>
        <v>200000</v>
      </c>
      <c r="J19" s="19"/>
      <c r="K19" s="11" t="s">
        <v>32</v>
      </c>
      <c r="L19" s="12" t="s">
        <v>101</v>
      </c>
    </row>
    <row r="20" spans="2:12" ht="56.25" x14ac:dyDescent="0.3">
      <c r="B20" s="13">
        <v>9</v>
      </c>
      <c r="C20" s="7" t="s">
        <v>33</v>
      </c>
      <c r="D20" s="8"/>
      <c r="E20" s="18"/>
      <c r="F20" s="19"/>
      <c r="G20" s="19"/>
      <c r="H20" s="10"/>
      <c r="I20" s="9"/>
      <c r="J20" s="19"/>
      <c r="K20" s="11"/>
      <c r="L20" s="12"/>
    </row>
    <row r="21" spans="2:12" ht="55.5" customHeight="1" x14ac:dyDescent="0.3">
      <c r="B21" s="13"/>
      <c r="C21" s="7" t="s">
        <v>34</v>
      </c>
      <c r="D21" s="8">
        <v>3000000</v>
      </c>
      <c r="E21" s="18"/>
      <c r="F21" s="19"/>
      <c r="G21" s="19"/>
      <c r="H21" s="10"/>
      <c r="I21" s="9">
        <f t="shared" si="1"/>
        <v>3000000</v>
      </c>
      <c r="J21" s="19"/>
      <c r="K21" s="11" t="s">
        <v>35</v>
      </c>
      <c r="L21" s="12" t="s">
        <v>20</v>
      </c>
    </row>
    <row r="22" spans="2:12" ht="58.5" customHeight="1" x14ac:dyDescent="0.3">
      <c r="B22" s="13"/>
      <c r="C22" s="7" t="s">
        <v>36</v>
      </c>
      <c r="D22" s="8">
        <v>3000000</v>
      </c>
      <c r="E22" s="18"/>
      <c r="F22" s="19"/>
      <c r="G22" s="19"/>
      <c r="H22" s="10"/>
      <c r="I22" s="9">
        <f t="shared" si="1"/>
        <v>3000000</v>
      </c>
      <c r="J22" s="19"/>
      <c r="K22" s="11" t="s">
        <v>35</v>
      </c>
      <c r="L22" s="12" t="s">
        <v>20</v>
      </c>
    </row>
    <row r="23" spans="2:12" ht="62.25" customHeight="1" x14ac:dyDescent="0.3">
      <c r="B23" s="13"/>
      <c r="C23" s="7" t="s">
        <v>37</v>
      </c>
      <c r="D23" s="8">
        <v>3000000</v>
      </c>
      <c r="E23" s="18"/>
      <c r="F23" s="19"/>
      <c r="G23" s="19"/>
      <c r="H23" s="10"/>
      <c r="I23" s="9">
        <f t="shared" si="1"/>
        <v>3000000</v>
      </c>
      <c r="J23" s="19"/>
      <c r="K23" s="11" t="s">
        <v>35</v>
      </c>
      <c r="L23" s="12" t="s">
        <v>20</v>
      </c>
    </row>
    <row r="24" spans="2:12" ht="62.25" customHeight="1" x14ac:dyDescent="0.3">
      <c r="B24" s="13"/>
      <c r="C24" s="7" t="s">
        <v>38</v>
      </c>
      <c r="D24" s="8">
        <v>1000000</v>
      </c>
      <c r="E24" s="18"/>
      <c r="F24" s="19"/>
      <c r="G24" s="19"/>
      <c r="H24" s="10"/>
      <c r="I24" s="9">
        <f t="shared" si="1"/>
        <v>1000000</v>
      </c>
      <c r="J24" s="19"/>
      <c r="K24" s="11" t="s">
        <v>35</v>
      </c>
      <c r="L24" s="12" t="s">
        <v>20</v>
      </c>
    </row>
    <row r="25" spans="2:12" ht="62.25" customHeight="1" x14ac:dyDescent="0.3">
      <c r="B25" s="13"/>
      <c r="C25" s="7" t="s">
        <v>39</v>
      </c>
      <c r="D25" s="8">
        <v>3000000</v>
      </c>
      <c r="E25" s="18"/>
      <c r="F25" s="19"/>
      <c r="G25" s="19"/>
      <c r="H25" s="10"/>
      <c r="I25" s="9">
        <f t="shared" si="1"/>
        <v>3000000</v>
      </c>
      <c r="J25" s="19"/>
      <c r="K25" s="11" t="s">
        <v>35</v>
      </c>
      <c r="L25" s="12" t="s">
        <v>20</v>
      </c>
    </row>
    <row r="26" spans="2:12" ht="56.25" x14ac:dyDescent="0.3">
      <c r="B26" s="6">
        <v>10</v>
      </c>
      <c r="C26" s="7" t="s">
        <v>40</v>
      </c>
      <c r="D26" s="8">
        <v>4120000</v>
      </c>
      <c r="E26" s="18"/>
      <c r="F26" s="19"/>
      <c r="G26" s="19"/>
      <c r="H26" s="10">
        <f t="shared" si="0"/>
        <v>0</v>
      </c>
      <c r="I26" s="9">
        <f t="shared" si="1"/>
        <v>4120000</v>
      </c>
      <c r="J26" s="19"/>
      <c r="K26" s="11" t="s">
        <v>41</v>
      </c>
      <c r="L26" s="12" t="s">
        <v>103</v>
      </c>
    </row>
    <row r="27" spans="2:12" ht="37.5" x14ac:dyDescent="0.3">
      <c r="B27" s="13">
        <v>11</v>
      </c>
      <c r="C27" s="7" t="s">
        <v>42</v>
      </c>
      <c r="D27" s="8">
        <v>100200</v>
      </c>
      <c r="E27" s="18"/>
      <c r="F27" s="19"/>
      <c r="G27" s="20"/>
      <c r="H27" s="10">
        <f t="shared" si="0"/>
        <v>0</v>
      </c>
      <c r="I27" s="9">
        <f t="shared" si="1"/>
        <v>100200</v>
      </c>
      <c r="J27" s="19"/>
      <c r="K27" s="11" t="s">
        <v>43</v>
      </c>
      <c r="L27" s="12" t="s">
        <v>101</v>
      </c>
    </row>
    <row r="28" spans="2:12" ht="37.5" x14ac:dyDescent="0.3">
      <c r="B28" s="13">
        <v>12</v>
      </c>
      <c r="C28" s="7" t="s">
        <v>44</v>
      </c>
      <c r="D28" s="8">
        <v>242200</v>
      </c>
      <c r="E28" s="18"/>
      <c r="F28" s="19"/>
      <c r="G28" s="20"/>
      <c r="H28" s="10">
        <f t="shared" si="0"/>
        <v>0</v>
      </c>
      <c r="I28" s="9">
        <f t="shared" si="1"/>
        <v>242200</v>
      </c>
      <c r="J28" s="19"/>
      <c r="K28" s="11" t="s">
        <v>43</v>
      </c>
      <c r="L28" s="12" t="s">
        <v>101</v>
      </c>
    </row>
    <row r="29" spans="2:12" ht="37.5" x14ac:dyDescent="0.3">
      <c r="B29" s="6">
        <v>13</v>
      </c>
      <c r="C29" s="7" t="s">
        <v>45</v>
      </c>
      <c r="D29" s="8">
        <v>865000</v>
      </c>
      <c r="E29" s="18"/>
      <c r="F29" s="19"/>
      <c r="G29" s="19"/>
      <c r="H29" s="10">
        <f t="shared" si="0"/>
        <v>0</v>
      </c>
      <c r="I29" s="9">
        <f t="shared" si="1"/>
        <v>865000</v>
      </c>
      <c r="J29" s="19"/>
      <c r="K29" s="11" t="s">
        <v>46</v>
      </c>
      <c r="L29" s="12" t="s">
        <v>101</v>
      </c>
    </row>
    <row r="30" spans="2:12" ht="37.5" x14ac:dyDescent="0.3">
      <c r="B30" s="13">
        <v>14</v>
      </c>
      <c r="C30" s="7" t="s">
        <v>47</v>
      </c>
      <c r="D30" s="8">
        <v>6500000</v>
      </c>
      <c r="E30" s="18"/>
      <c r="F30" s="19"/>
      <c r="G30" s="19"/>
      <c r="H30" s="10">
        <f t="shared" si="0"/>
        <v>0</v>
      </c>
      <c r="I30" s="9">
        <f t="shared" si="1"/>
        <v>6500000</v>
      </c>
      <c r="J30" s="19"/>
      <c r="K30" s="11" t="s">
        <v>48</v>
      </c>
      <c r="L30" s="12" t="s">
        <v>101</v>
      </c>
    </row>
    <row r="31" spans="2:12" ht="56.25" x14ac:dyDescent="0.3">
      <c r="B31" s="13">
        <v>15</v>
      </c>
      <c r="C31" s="7" t="s">
        <v>49</v>
      </c>
      <c r="D31" s="8">
        <v>21560000</v>
      </c>
      <c r="E31" s="18"/>
      <c r="F31" s="19"/>
      <c r="G31" s="19"/>
      <c r="H31" s="10">
        <f t="shared" si="0"/>
        <v>0</v>
      </c>
      <c r="I31" s="9">
        <f t="shared" si="1"/>
        <v>21560000</v>
      </c>
      <c r="J31" s="19"/>
      <c r="K31" s="11" t="s">
        <v>50</v>
      </c>
      <c r="L31" s="12" t="s">
        <v>105</v>
      </c>
    </row>
    <row r="32" spans="2:12" ht="75" x14ac:dyDescent="0.3">
      <c r="B32" s="6">
        <v>16</v>
      </c>
      <c r="C32" s="7" t="s">
        <v>51</v>
      </c>
      <c r="D32" s="8">
        <v>6500000</v>
      </c>
      <c r="E32" s="18"/>
      <c r="F32" s="19"/>
      <c r="G32" s="19"/>
      <c r="H32" s="10">
        <f t="shared" si="0"/>
        <v>0</v>
      </c>
      <c r="I32" s="9">
        <f t="shared" si="1"/>
        <v>6500000</v>
      </c>
      <c r="J32" s="19"/>
      <c r="K32" s="11" t="s">
        <v>50</v>
      </c>
      <c r="L32" s="12" t="s">
        <v>105</v>
      </c>
    </row>
    <row r="33" spans="2:12" ht="37.5" x14ac:dyDescent="0.3">
      <c r="B33" s="13">
        <v>17</v>
      </c>
      <c r="C33" s="7" t="s">
        <v>52</v>
      </c>
      <c r="D33" s="8">
        <v>2241200</v>
      </c>
      <c r="E33" s="18"/>
      <c r="F33" s="19"/>
      <c r="G33" s="20"/>
      <c r="H33" s="10">
        <f t="shared" si="0"/>
        <v>0</v>
      </c>
      <c r="I33" s="9">
        <f t="shared" si="1"/>
        <v>2241200</v>
      </c>
      <c r="J33" s="19"/>
      <c r="K33" s="11" t="s">
        <v>53</v>
      </c>
      <c r="L33" s="12" t="s">
        <v>101</v>
      </c>
    </row>
    <row r="34" spans="2:12" ht="56.25" x14ac:dyDescent="0.3">
      <c r="B34" s="13">
        <v>18</v>
      </c>
      <c r="C34" s="7" t="s">
        <v>54</v>
      </c>
      <c r="D34" s="8">
        <v>783000</v>
      </c>
      <c r="E34" s="15"/>
      <c r="F34" s="21"/>
      <c r="G34" s="19"/>
      <c r="H34" s="10">
        <f t="shared" si="0"/>
        <v>0</v>
      </c>
      <c r="I34" s="9">
        <f t="shared" si="1"/>
        <v>783000</v>
      </c>
      <c r="J34" s="15"/>
      <c r="K34" s="11" t="s">
        <v>55</v>
      </c>
      <c r="L34" s="12" t="s">
        <v>107</v>
      </c>
    </row>
    <row r="35" spans="2:12" ht="56.25" x14ac:dyDescent="0.3">
      <c r="B35" s="6">
        <v>19</v>
      </c>
      <c r="C35" s="7" t="s">
        <v>56</v>
      </c>
      <c r="D35" s="8">
        <v>8029100</v>
      </c>
      <c r="E35" s="20"/>
      <c r="F35" s="21"/>
      <c r="G35" s="19"/>
      <c r="H35" s="10">
        <f t="shared" si="0"/>
        <v>0</v>
      </c>
      <c r="I35" s="9">
        <f t="shared" si="1"/>
        <v>8029100</v>
      </c>
      <c r="J35" s="15"/>
      <c r="K35" s="11" t="s">
        <v>55</v>
      </c>
      <c r="L35" s="12" t="s">
        <v>107</v>
      </c>
    </row>
    <row r="36" spans="2:12" ht="75" x14ac:dyDescent="0.3">
      <c r="B36" s="13">
        <v>20</v>
      </c>
      <c r="C36" s="7" t="s">
        <v>57</v>
      </c>
      <c r="D36" s="8">
        <v>10574200</v>
      </c>
      <c r="E36" s="20"/>
      <c r="F36" s="21"/>
      <c r="G36" s="19"/>
      <c r="H36" s="10">
        <f t="shared" si="0"/>
        <v>0</v>
      </c>
      <c r="I36" s="9">
        <f t="shared" si="1"/>
        <v>10574200</v>
      </c>
      <c r="J36" s="15"/>
      <c r="K36" s="11" t="s">
        <v>55</v>
      </c>
      <c r="L36" s="12" t="s">
        <v>107</v>
      </c>
    </row>
    <row r="37" spans="2:12" ht="93.75" x14ac:dyDescent="0.3">
      <c r="B37" s="13">
        <v>21</v>
      </c>
      <c r="C37" s="7" t="s">
        <v>58</v>
      </c>
      <c r="D37" s="8">
        <v>5528000</v>
      </c>
      <c r="E37" s="20"/>
      <c r="F37" s="21"/>
      <c r="G37" s="19"/>
      <c r="H37" s="10">
        <f t="shared" si="0"/>
        <v>0</v>
      </c>
      <c r="I37" s="9">
        <f t="shared" si="1"/>
        <v>5528000</v>
      </c>
      <c r="J37" s="15"/>
      <c r="K37" s="11" t="s">
        <v>59</v>
      </c>
      <c r="L37" s="12" t="s">
        <v>105</v>
      </c>
    </row>
    <row r="38" spans="2:12" ht="56.25" x14ac:dyDescent="0.3">
      <c r="B38" s="6">
        <v>22</v>
      </c>
      <c r="C38" s="7" t="s">
        <v>60</v>
      </c>
      <c r="D38" s="8">
        <v>11880000</v>
      </c>
      <c r="E38" s="18"/>
      <c r="F38" s="19"/>
      <c r="G38" s="19"/>
      <c r="H38" s="10">
        <f t="shared" si="0"/>
        <v>0</v>
      </c>
      <c r="I38" s="9">
        <f t="shared" si="1"/>
        <v>11880000</v>
      </c>
      <c r="J38" s="19"/>
      <c r="K38" s="11" t="s">
        <v>59</v>
      </c>
      <c r="L38" s="12" t="s">
        <v>105</v>
      </c>
    </row>
    <row r="39" spans="2:12" ht="56.25" x14ac:dyDescent="0.3">
      <c r="B39" s="13">
        <v>23</v>
      </c>
      <c r="C39" s="7" t="s">
        <v>61</v>
      </c>
      <c r="D39" s="8">
        <v>5776900</v>
      </c>
      <c r="E39" s="18"/>
      <c r="F39" s="19"/>
      <c r="G39" s="19"/>
      <c r="H39" s="10">
        <f t="shared" si="0"/>
        <v>0</v>
      </c>
      <c r="I39" s="9">
        <f t="shared" si="1"/>
        <v>5776900</v>
      </c>
      <c r="J39" s="19"/>
      <c r="K39" s="11" t="s">
        <v>59</v>
      </c>
      <c r="L39" s="12" t="s">
        <v>105</v>
      </c>
    </row>
    <row r="40" spans="2:12" ht="56.25" x14ac:dyDescent="0.3">
      <c r="B40" s="13">
        <v>24</v>
      </c>
      <c r="C40" s="7" t="s">
        <v>62</v>
      </c>
      <c r="D40" s="8">
        <v>10000000</v>
      </c>
      <c r="E40" s="20"/>
      <c r="F40" s="21"/>
      <c r="G40" s="19"/>
      <c r="H40" s="10">
        <f t="shared" si="0"/>
        <v>0</v>
      </c>
      <c r="I40" s="9">
        <f t="shared" si="1"/>
        <v>10000000</v>
      </c>
      <c r="J40" s="22"/>
      <c r="K40" s="11" t="s">
        <v>59</v>
      </c>
      <c r="L40" s="12" t="s">
        <v>105</v>
      </c>
    </row>
    <row r="41" spans="2:12" ht="37.5" x14ac:dyDescent="0.3">
      <c r="B41" s="6">
        <v>25</v>
      </c>
      <c r="C41" s="7" t="s">
        <v>63</v>
      </c>
      <c r="D41" s="8">
        <v>4950000</v>
      </c>
      <c r="E41" s="20"/>
      <c r="F41" s="21"/>
      <c r="G41" s="19"/>
      <c r="H41" s="10">
        <f t="shared" si="0"/>
        <v>0</v>
      </c>
      <c r="I41" s="9">
        <f t="shared" si="1"/>
        <v>4950000</v>
      </c>
      <c r="J41" s="22"/>
      <c r="K41" s="11" t="s">
        <v>59</v>
      </c>
      <c r="L41" s="12" t="s">
        <v>105</v>
      </c>
    </row>
    <row r="42" spans="2:12" ht="56.25" x14ac:dyDescent="0.3">
      <c r="B42" s="13">
        <v>26</v>
      </c>
      <c r="C42" s="7" t="s">
        <v>64</v>
      </c>
      <c r="D42" s="8">
        <v>7920000</v>
      </c>
      <c r="E42" s="20"/>
      <c r="F42" s="21"/>
      <c r="G42" s="19"/>
      <c r="H42" s="10">
        <f t="shared" si="0"/>
        <v>0</v>
      </c>
      <c r="I42" s="9">
        <f t="shared" si="1"/>
        <v>7920000</v>
      </c>
      <c r="J42" s="22"/>
      <c r="K42" s="11" t="s">
        <v>59</v>
      </c>
      <c r="L42" s="12" t="s">
        <v>105</v>
      </c>
    </row>
    <row r="43" spans="2:12" ht="37.5" x14ac:dyDescent="0.3">
      <c r="B43" s="13">
        <v>27</v>
      </c>
      <c r="C43" s="7" t="s">
        <v>65</v>
      </c>
      <c r="D43" s="8">
        <v>11711000</v>
      </c>
      <c r="E43" s="20"/>
      <c r="F43" s="21"/>
      <c r="G43" s="19"/>
      <c r="H43" s="10">
        <f t="shared" si="0"/>
        <v>0</v>
      </c>
      <c r="I43" s="9">
        <f t="shared" si="1"/>
        <v>11711000</v>
      </c>
      <c r="J43" s="19"/>
      <c r="K43" s="11" t="s">
        <v>66</v>
      </c>
      <c r="L43" s="12" t="s">
        <v>105</v>
      </c>
    </row>
    <row r="44" spans="2:12" ht="56.25" x14ac:dyDescent="0.3">
      <c r="B44" s="6">
        <v>28</v>
      </c>
      <c r="C44" s="7" t="s">
        <v>67</v>
      </c>
      <c r="D44" s="8">
        <v>12025000</v>
      </c>
      <c r="E44" s="20"/>
      <c r="F44" s="21"/>
      <c r="G44" s="19"/>
      <c r="H44" s="10">
        <f t="shared" si="0"/>
        <v>0</v>
      </c>
      <c r="I44" s="9">
        <f t="shared" si="1"/>
        <v>12025000</v>
      </c>
      <c r="J44" s="19"/>
      <c r="K44" s="11" t="s">
        <v>66</v>
      </c>
      <c r="L44" s="12" t="s">
        <v>105</v>
      </c>
    </row>
    <row r="45" spans="2:12" ht="56.25" x14ac:dyDescent="0.3">
      <c r="B45" s="13">
        <v>29</v>
      </c>
      <c r="C45" s="7" t="s">
        <v>68</v>
      </c>
      <c r="D45" s="8">
        <v>11019100</v>
      </c>
      <c r="E45" s="18"/>
      <c r="F45" s="19"/>
      <c r="G45" s="19"/>
      <c r="H45" s="10">
        <f t="shared" si="0"/>
        <v>0</v>
      </c>
      <c r="I45" s="9">
        <f t="shared" si="1"/>
        <v>11019100</v>
      </c>
      <c r="J45" s="19"/>
      <c r="K45" s="11" t="s">
        <v>69</v>
      </c>
      <c r="L45" s="12" t="s">
        <v>105</v>
      </c>
    </row>
    <row r="46" spans="2:12" ht="37.5" x14ac:dyDescent="0.3">
      <c r="B46" s="13">
        <v>30</v>
      </c>
      <c r="C46" s="7" t="s">
        <v>70</v>
      </c>
      <c r="D46" s="8">
        <v>1754200</v>
      </c>
      <c r="E46" s="18"/>
      <c r="F46" s="19"/>
      <c r="G46" s="19"/>
      <c r="H46" s="10">
        <f t="shared" si="0"/>
        <v>0</v>
      </c>
      <c r="I46" s="9">
        <f t="shared" si="1"/>
        <v>1754200</v>
      </c>
      <c r="J46" s="19"/>
      <c r="K46" s="11" t="s">
        <v>69</v>
      </c>
      <c r="L46" s="12" t="s">
        <v>105</v>
      </c>
    </row>
    <row r="47" spans="2:12" ht="56.25" x14ac:dyDescent="0.3">
      <c r="B47" s="6">
        <v>31</v>
      </c>
      <c r="C47" s="7" t="s">
        <v>71</v>
      </c>
      <c r="D47" s="8">
        <v>3969000</v>
      </c>
      <c r="E47" s="20"/>
      <c r="F47" s="21"/>
      <c r="G47" s="19"/>
      <c r="H47" s="10">
        <f t="shared" si="0"/>
        <v>0</v>
      </c>
      <c r="I47" s="9">
        <f t="shared" si="1"/>
        <v>3969000</v>
      </c>
      <c r="J47" s="22"/>
      <c r="K47" s="11" t="s">
        <v>72</v>
      </c>
      <c r="L47" s="12" t="s">
        <v>105</v>
      </c>
    </row>
    <row r="48" spans="2:12" ht="56.25" x14ac:dyDescent="0.3">
      <c r="B48" s="13">
        <v>32</v>
      </c>
      <c r="C48" s="7" t="s">
        <v>73</v>
      </c>
      <c r="D48" s="8">
        <v>8361100</v>
      </c>
      <c r="E48" s="20"/>
      <c r="F48" s="21"/>
      <c r="G48" s="19"/>
      <c r="H48" s="10">
        <f t="shared" si="0"/>
        <v>0</v>
      </c>
      <c r="I48" s="9">
        <f t="shared" si="1"/>
        <v>8361100</v>
      </c>
      <c r="J48" s="19"/>
      <c r="K48" s="11" t="s">
        <v>72</v>
      </c>
      <c r="L48" s="12" t="s">
        <v>105</v>
      </c>
    </row>
    <row r="49" spans="2:12" ht="56.25" x14ac:dyDescent="0.3">
      <c r="B49" s="13">
        <v>33</v>
      </c>
      <c r="C49" s="7" t="s">
        <v>74</v>
      </c>
      <c r="D49" s="8">
        <v>1509200</v>
      </c>
      <c r="E49" s="18"/>
      <c r="F49" s="19"/>
      <c r="G49" s="19"/>
      <c r="H49" s="10">
        <f t="shared" si="0"/>
        <v>0</v>
      </c>
      <c r="I49" s="9">
        <f t="shared" si="1"/>
        <v>1509200</v>
      </c>
      <c r="J49" s="19"/>
      <c r="K49" s="11" t="s">
        <v>75</v>
      </c>
      <c r="L49" s="12" t="s">
        <v>105</v>
      </c>
    </row>
    <row r="50" spans="2:12" ht="56.25" x14ac:dyDescent="0.3">
      <c r="B50" s="6">
        <v>34</v>
      </c>
      <c r="C50" s="7" t="s">
        <v>76</v>
      </c>
      <c r="D50" s="8">
        <v>10470400</v>
      </c>
      <c r="E50" s="18"/>
      <c r="F50" s="19"/>
      <c r="G50" s="19"/>
      <c r="H50" s="10">
        <f t="shared" si="0"/>
        <v>0</v>
      </c>
      <c r="I50" s="9">
        <f t="shared" si="1"/>
        <v>10470400</v>
      </c>
      <c r="J50" s="19"/>
      <c r="K50" s="11" t="s">
        <v>75</v>
      </c>
      <c r="L50" s="12" t="s">
        <v>105</v>
      </c>
    </row>
    <row r="51" spans="2:12" ht="37.5" x14ac:dyDescent="0.3">
      <c r="B51" s="13">
        <v>35</v>
      </c>
      <c r="C51" s="7" t="s">
        <v>77</v>
      </c>
      <c r="D51" s="8">
        <v>3430000</v>
      </c>
      <c r="E51" s="18"/>
      <c r="F51" s="19"/>
      <c r="G51" s="19"/>
      <c r="H51" s="10">
        <f t="shared" si="0"/>
        <v>0</v>
      </c>
      <c r="I51" s="9">
        <f t="shared" si="1"/>
        <v>3430000</v>
      </c>
      <c r="J51" s="19"/>
      <c r="K51" s="11" t="s">
        <v>75</v>
      </c>
      <c r="L51" s="12" t="s">
        <v>105</v>
      </c>
    </row>
    <row r="52" spans="2:12" ht="37.5" x14ac:dyDescent="0.3">
      <c r="B52" s="13">
        <v>36</v>
      </c>
      <c r="C52" s="7" t="s">
        <v>78</v>
      </c>
      <c r="D52" s="8">
        <v>12119700</v>
      </c>
      <c r="E52" s="18"/>
      <c r="F52" s="19"/>
      <c r="G52" s="19"/>
      <c r="H52" s="10">
        <f t="shared" si="0"/>
        <v>0</v>
      </c>
      <c r="I52" s="9">
        <f t="shared" si="1"/>
        <v>12119700</v>
      </c>
      <c r="J52" s="19"/>
      <c r="K52" s="11" t="s">
        <v>79</v>
      </c>
      <c r="L52" s="12" t="s">
        <v>105</v>
      </c>
    </row>
    <row r="53" spans="2:12" ht="37.5" x14ac:dyDescent="0.3">
      <c r="B53" s="6">
        <v>37</v>
      </c>
      <c r="C53" s="7" t="s">
        <v>80</v>
      </c>
      <c r="D53" s="8">
        <v>7906600</v>
      </c>
      <c r="E53" s="18"/>
      <c r="F53" s="19"/>
      <c r="G53" s="19"/>
      <c r="H53" s="10">
        <f t="shared" si="0"/>
        <v>0</v>
      </c>
      <c r="I53" s="9">
        <f t="shared" si="1"/>
        <v>7906600</v>
      </c>
      <c r="J53" s="19"/>
      <c r="K53" s="11" t="s">
        <v>79</v>
      </c>
      <c r="L53" s="12" t="s">
        <v>105</v>
      </c>
    </row>
    <row r="54" spans="2:12" ht="75" x14ac:dyDescent="0.3">
      <c r="B54" s="13">
        <v>38</v>
      </c>
      <c r="C54" s="7" t="s">
        <v>81</v>
      </c>
      <c r="D54" s="8">
        <v>9800000</v>
      </c>
      <c r="E54" s="18"/>
      <c r="F54" s="19"/>
      <c r="G54" s="19"/>
      <c r="H54" s="10">
        <f t="shared" si="0"/>
        <v>0</v>
      </c>
      <c r="I54" s="9">
        <f t="shared" si="1"/>
        <v>9800000</v>
      </c>
      <c r="J54" s="19"/>
      <c r="K54" s="11" t="s">
        <v>79</v>
      </c>
      <c r="L54" s="12" t="s">
        <v>105</v>
      </c>
    </row>
    <row r="55" spans="2:12" ht="56.25" x14ac:dyDescent="0.3">
      <c r="B55" s="13">
        <v>39</v>
      </c>
      <c r="C55" s="7" t="s">
        <v>82</v>
      </c>
      <c r="D55" s="8">
        <v>19899900</v>
      </c>
      <c r="E55" s="18"/>
      <c r="F55" s="19"/>
      <c r="G55" s="19"/>
      <c r="H55" s="10">
        <f t="shared" si="0"/>
        <v>0</v>
      </c>
      <c r="I55" s="9">
        <f t="shared" si="1"/>
        <v>19899900</v>
      </c>
      <c r="J55" s="19"/>
      <c r="K55" s="11" t="s">
        <v>79</v>
      </c>
      <c r="L55" s="12" t="s">
        <v>105</v>
      </c>
    </row>
    <row r="56" spans="2:12" ht="37.5" x14ac:dyDescent="0.3">
      <c r="B56" s="6">
        <v>40</v>
      </c>
      <c r="C56" s="7" t="s">
        <v>83</v>
      </c>
      <c r="D56" s="8">
        <v>5571700</v>
      </c>
      <c r="E56" s="18"/>
      <c r="F56" s="19"/>
      <c r="G56" s="19"/>
      <c r="H56" s="10">
        <f t="shared" si="0"/>
        <v>0</v>
      </c>
      <c r="I56" s="9">
        <f t="shared" si="1"/>
        <v>5571700</v>
      </c>
      <c r="J56" s="19"/>
      <c r="K56" s="11" t="s">
        <v>84</v>
      </c>
      <c r="L56" s="12" t="s">
        <v>15</v>
      </c>
    </row>
    <row r="57" spans="2:12" ht="56.25" x14ac:dyDescent="0.3">
      <c r="B57" s="13">
        <v>41</v>
      </c>
      <c r="C57" s="7" t="s">
        <v>85</v>
      </c>
      <c r="D57" s="8">
        <v>2338300</v>
      </c>
      <c r="E57" s="18"/>
      <c r="F57" s="19"/>
      <c r="G57" s="19"/>
      <c r="H57" s="10">
        <f t="shared" si="0"/>
        <v>0</v>
      </c>
      <c r="I57" s="9">
        <f t="shared" si="1"/>
        <v>2338300</v>
      </c>
      <c r="J57" s="19"/>
      <c r="K57" s="11" t="s">
        <v>84</v>
      </c>
      <c r="L57" s="12" t="s">
        <v>105</v>
      </c>
    </row>
    <row r="58" spans="2:12" ht="37.5" x14ac:dyDescent="0.3">
      <c r="B58" s="13">
        <v>42</v>
      </c>
      <c r="C58" s="7" t="s">
        <v>86</v>
      </c>
      <c r="D58" s="8">
        <v>13563200</v>
      </c>
      <c r="E58" s="18"/>
      <c r="F58" s="19"/>
      <c r="G58" s="19"/>
      <c r="H58" s="10">
        <f t="shared" si="0"/>
        <v>0</v>
      </c>
      <c r="I58" s="9">
        <f t="shared" si="1"/>
        <v>13563200</v>
      </c>
      <c r="J58" s="19"/>
      <c r="K58" s="11" t="s">
        <v>84</v>
      </c>
      <c r="L58" s="12" t="s">
        <v>15</v>
      </c>
    </row>
    <row r="59" spans="2:12" ht="37.5" x14ac:dyDescent="0.3">
      <c r="B59" s="6">
        <v>43</v>
      </c>
      <c r="C59" s="7" t="s">
        <v>87</v>
      </c>
      <c r="D59" s="8">
        <v>13720000</v>
      </c>
      <c r="E59" s="18"/>
      <c r="F59" s="19"/>
      <c r="G59" s="19"/>
      <c r="H59" s="10">
        <f t="shared" si="0"/>
        <v>0</v>
      </c>
      <c r="I59" s="9">
        <f t="shared" si="1"/>
        <v>13720000</v>
      </c>
      <c r="J59" s="19"/>
      <c r="K59" s="11" t="s">
        <v>88</v>
      </c>
      <c r="L59" s="12" t="s">
        <v>105</v>
      </c>
    </row>
    <row r="60" spans="2:12" ht="75" x14ac:dyDescent="0.3">
      <c r="B60" s="13">
        <v>44</v>
      </c>
      <c r="C60" s="7" t="s">
        <v>89</v>
      </c>
      <c r="D60" s="8">
        <v>9780400</v>
      </c>
      <c r="E60" s="20"/>
      <c r="F60" s="21"/>
      <c r="G60" s="19"/>
      <c r="H60" s="10">
        <f t="shared" si="0"/>
        <v>0</v>
      </c>
      <c r="I60" s="9">
        <f t="shared" si="1"/>
        <v>9780400</v>
      </c>
      <c r="J60" s="22"/>
      <c r="K60" s="11" t="s">
        <v>90</v>
      </c>
      <c r="L60" s="12" t="s">
        <v>105</v>
      </c>
    </row>
    <row r="61" spans="2:12" ht="37.5" x14ac:dyDescent="0.3">
      <c r="B61" s="13">
        <v>45</v>
      </c>
      <c r="C61" s="7" t="s">
        <v>91</v>
      </c>
      <c r="D61" s="8">
        <v>19796000</v>
      </c>
      <c r="E61" s="20"/>
      <c r="F61" s="21"/>
      <c r="G61" s="19"/>
      <c r="H61" s="10">
        <f t="shared" si="0"/>
        <v>0</v>
      </c>
      <c r="I61" s="9">
        <f t="shared" si="1"/>
        <v>19796000</v>
      </c>
      <c r="J61" s="22"/>
      <c r="K61" s="11" t="s">
        <v>90</v>
      </c>
      <c r="L61" s="12" t="s">
        <v>105</v>
      </c>
    </row>
    <row r="62" spans="2:12" ht="56.25" x14ac:dyDescent="0.3">
      <c r="B62" s="6">
        <v>46</v>
      </c>
      <c r="C62" s="7" t="s">
        <v>92</v>
      </c>
      <c r="D62" s="8">
        <v>822200</v>
      </c>
      <c r="E62" s="20"/>
      <c r="F62" s="21"/>
      <c r="G62" s="20"/>
      <c r="H62" s="10">
        <f t="shared" si="0"/>
        <v>0</v>
      </c>
      <c r="I62" s="9">
        <f t="shared" si="1"/>
        <v>822200</v>
      </c>
      <c r="J62" s="22"/>
      <c r="K62" s="11" t="s">
        <v>93</v>
      </c>
      <c r="L62" s="12" t="s">
        <v>105</v>
      </c>
    </row>
    <row r="63" spans="2:12" ht="56.25" x14ac:dyDescent="0.3">
      <c r="B63" s="13">
        <v>47</v>
      </c>
      <c r="C63" s="7" t="s">
        <v>94</v>
      </c>
      <c r="D63" s="8">
        <v>7963500</v>
      </c>
      <c r="E63" s="23"/>
      <c r="F63" s="21"/>
      <c r="G63" s="19"/>
      <c r="H63" s="10">
        <f t="shared" si="0"/>
        <v>0</v>
      </c>
      <c r="I63" s="9">
        <f t="shared" si="1"/>
        <v>7963500</v>
      </c>
      <c r="J63" s="19"/>
      <c r="K63" s="11" t="s">
        <v>93</v>
      </c>
      <c r="L63" s="12" t="s">
        <v>105</v>
      </c>
    </row>
    <row r="64" spans="2:12" ht="37.5" customHeight="1" x14ac:dyDescent="0.3">
      <c r="B64" s="19"/>
      <c r="C64" s="7" t="s">
        <v>95</v>
      </c>
      <c r="D64" s="8">
        <v>9000000</v>
      </c>
      <c r="E64" s="19"/>
      <c r="F64" s="19"/>
      <c r="G64" s="24">
        <v>1137535.22</v>
      </c>
      <c r="H64" s="10">
        <f t="shared" si="0"/>
        <v>12.639280222222222</v>
      </c>
      <c r="I64" s="9">
        <f t="shared" si="1"/>
        <v>7862464.7800000003</v>
      </c>
      <c r="J64" s="19"/>
      <c r="K64" s="11" t="s">
        <v>96</v>
      </c>
      <c r="L64" s="12"/>
    </row>
    <row r="65" spans="2:12" x14ac:dyDescent="0.3">
      <c r="B65" s="25"/>
      <c r="C65" s="26" t="s">
        <v>97</v>
      </c>
      <c r="D65" s="27">
        <f>SUM(D4:D64)</f>
        <v>351295000</v>
      </c>
      <c r="E65" s="28"/>
      <c r="F65" s="25"/>
      <c r="G65" s="29">
        <f>SUM(G4:G64)</f>
        <v>1137535.22</v>
      </c>
      <c r="H65" s="10">
        <f t="shared" si="0"/>
        <v>0.32381195861028478</v>
      </c>
      <c r="I65" s="27">
        <f>SUM(I4:I64)</f>
        <v>350157464.77999997</v>
      </c>
      <c r="J65" s="30">
        <f>SUM(J4:J64)</f>
        <v>0</v>
      </c>
      <c r="K65" s="31"/>
      <c r="L65" s="32"/>
    </row>
    <row r="66" spans="2:12" x14ac:dyDescent="0.3">
      <c r="G66" s="35"/>
    </row>
    <row r="68" spans="2:12" x14ac:dyDescent="0.3">
      <c r="E68" s="36"/>
    </row>
  </sheetData>
  <autoFilter ref="K1:K65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68"/>
  <sheetViews>
    <sheetView topLeftCell="B52" zoomScale="85" zoomScaleNormal="85" zoomScaleSheetLayoutView="85" workbookViewId="0">
      <selection activeCell="E58" sqref="E58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5" style="34" customWidth="1"/>
    <col min="6" max="6" width="15" style="33" customWidth="1"/>
    <col min="7" max="7" width="14.42578125" style="33" customWidth="1"/>
    <col min="8" max="8" width="9.28515625" style="34" customWidth="1"/>
    <col min="9" max="9" width="16.7109375" style="36" customWidth="1"/>
    <col min="10" max="10" width="13.140625" style="33" customWidth="1"/>
    <col min="11" max="11" width="15.140625" style="37" customWidth="1"/>
    <col min="12" max="12" width="15.28515625" style="38" customWidth="1"/>
    <col min="13" max="16384" width="9.140625" style="17"/>
  </cols>
  <sheetData>
    <row r="1" spans="2:12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2" s="1" customFormat="1" ht="20.25" customHeight="1" x14ac:dyDescent="0.2">
      <c r="B2" s="132" t="s">
        <v>99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56.25" x14ac:dyDescent="0.2">
      <c r="B4" s="6">
        <v>1</v>
      </c>
      <c r="C4" s="7" t="s">
        <v>12</v>
      </c>
      <c r="D4" s="8">
        <v>29000000</v>
      </c>
      <c r="E4" s="9"/>
      <c r="F4" s="9"/>
      <c r="G4" s="9"/>
      <c r="H4" s="10" t="s">
        <v>13</v>
      </c>
      <c r="I4" s="9">
        <f>D4-G4</f>
        <v>29000000</v>
      </c>
      <c r="J4" s="9"/>
      <c r="K4" s="11" t="s">
        <v>14</v>
      </c>
      <c r="L4" s="12" t="s">
        <v>100</v>
      </c>
    </row>
    <row r="5" spans="2:12" ht="37.5" x14ac:dyDescent="0.3">
      <c r="B5" s="13">
        <v>2</v>
      </c>
      <c r="C5" s="7" t="s">
        <v>16</v>
      </c>
      <c r="D5" s="8">
        <v>300000</v>
      </c>
      <c r="E5" s="14"/>
      <c r="F5" s="15"/>
      <c r="G5" s="15"/>
      <c r="H5" s="10">
        <f t="shared" ref="H5:H65" si="0">G5*100/D5</f>
        <v>0</v>
      </c>
      <c r="I5" s="9">
        <f t="shared" ref="I5:I64" si="1">D5-G5</f>
        <v>300000</v>
      </c>
      <c r="J5" s="15"/>
      <c r="K5" s="16" t="s">
        <v>17</v>
      </c>
      <c r="L5" s="12" t="s">
        <v>101</v>
      </c>
    </row>
    <row r="6" spans="2:12" ht="37.5" x14ac:dyDescent="0.3">
      <c r="B6" s="13">
        <v>3</v>
      </c>
      <c r="C6" s="7" t="s">
        <v>18</v>
      </c>
      <c r="D6" s="8">
        <v>100000</v>
      </c>
      <c r="E6" s="18"/>
      <c r="F6" s="19"/>
      <c r="G6" s="20">
        <v>50000</v>
      </c>
      <c r="H6" s="10">
        <f t="shared" si="0"/>
        <v>50</v>
      </c>
      <c r="I6" s="9">
        <f t="shared" si="1"/>
        <v>50000</v>
      </c>
      <c r="J6" s="19"/>
      <c r="K6" s="11" t="s">
        <v>17</v>
      </c>
      <c r="L6" s="12" t="s">
        <v>101</v>
      </c>
    </row>
    <row r="7" spans="2:12" ht="37.5" x14ac:dyDescent="0.3">
      <c r="B7" s="6">
        <v>4</v>
      </c>
      <c r="C7" s="7" t="s">
        <v>19</v>
      </c>
      <c r="D7" s="8"/>
      <c r="E7" s="18"/>
      <c r="F7" s="19"/>
      <c r="G7" s="20"/>
      <c r="H7" s="10"/>
      <c r="I7" s="9"/>
      <c r="J7" s="15"/>
      <c r="K7" s="11"/>
      <c r="L7" s="12"/>
    </row>
    <row r="8" spans="2:12" ht="37.5" x14ac:dyDescent="0.3">
      <c r="B8" s="13"/>
      <c r="C8" s="7" t="s">
        <v>20</v>
      </c>
      <c r="D8" s="8">
        <v>1614200</v>
      </c>
      <c r="E8" s="14"/>
      <c r="F8" s="19"/>
      <c r="G8" s="20">
        <v>238000</v>
      </c>
      <c r="H8" s="10">
        <f t="shared" si="0"/>
        <v>14.744145706851691</v>
      </c>
      <c r="I8" s="9">
        <f t="shared" si="1"/>
        <v>1376200</v>
      </c>
      <c r="J8" s="15"/>
      <c r="K8" s="11" t="s">
        <v>17</v>
      </c>
      <c r="L8" s="12" t="s">
        <v>101</v>
      </c>
    </row>
    <row r="9" spans="2:12" ht="37.5" x14ac:dyDescent="0.3">
      <c r="B9" s="13"/>
      <c r="C9" s="7" t="s">
        <v>21</v>
      </c>
      <c r="D9" s="8">
        <v>38000</v>
      </c>
      <c r="E9" s="18"/>
      <c r="F9" s="19"/>
      <c r="G9" s="20"/>
      <c r="H9" s="10">
        <f t="shared" si="0"/>
        <v>0</v>
      </c>
      <c r="I9" s="9">
        <f t="shared" si="1"/>
        <v>38000</v>
      </c>
      <c r="J9" s="15"/>
      <c r="K9" s="11" t="s">
        <v>17</v>
      </c>
      <c r="L9" s="12" t="s">
        <v>15</v>
      </c>
    </row>
    <row r="10" spans="2:12" ht="37.5" x14ac:dyDescent="0.3">
      <c r="B10" s="13"/>
      <c r="C10" s="7" t="s">
        <v>22</v>
      </c>
      <c r="D10" s="8">
        <v>37500</v>
      </c>
      <c r="E10" s="18"/>
      <c r="F10" s="19"/>
      <c r="G10" s="20"/>
      <c r="H10" s="10">
        <f t="shared" si="0"/>
        <v>0</v>
      </c>
      <c r="I10" s="9">
        <f t="shared" si="1"/>
        <v>37500</v>
      </c>
      <c r="J10" s="15"/>
      <c r="K10" s="11" t="s">
        <v>17</v>
      </c>
      <c r="L10" s="12" t="s">
        <v>15</v>
      </c>
    </row>
    <row r="11" spans="2:12" ht="37.5" x14ac:dyDescent="0.3">
      <c r="B11" s="13"/>
      <c r="C11" s="7" t="s">
        <v>23</v>
      </c>
      <c r="D11" s="8">
        <v>52000</v>
      </c>
      <c r="E11" s="18"/>
      <c r="F11" s="19"/>
      <c r="G11" s="20"/>
      <c r="H11" s="10">
        <f t="shared" si="0"/>
        <v>0</v>
      </c>
      <c r="I11" s="9">
        <f t="shared" si="1"/>
        <v>52000</v>
      </c>
      <c r="J11" s="15"/>
      <c r="K11" s="11" t="s">
        <v>17</v>
      </c>
      <c r="L11" s="12" t="s">
        <v>15</v>
      </c>
    </row>
    <row r="12" spans="2:12" ht="37.5" x14ac:dyDescent="0.3">
      <c r="B12" s="13"/>
      <c r="C12" s="7" t="s">
        <v>24</v>
      </c>
      <c r="D12" s="8">
        <v>4200</v>
      </c>
      <c r="E12" s="18"/>
      <c r="F12" s="19"/>
      <c r="G12" s="20"/>
      <c r="H12" s="10">
        <f t="shared" si="0"/>
        <v>0</v>
      </c>
      <c r="I12" s="9">
        <f t="shared" si="1"/>
        <v>4200</v>
      </c>
      <c r="J12" s="15"/>
      <c r="K12" s="11" t="s">
        <v>17</v>
      </c>
      <c r="L12" s="12" t="s">
        <v>15</v>
      </c>
    </row>
    <row r="13" spans="2:12" ht="37.5" x14ac:dyDescent="0.3">
      <c r="B13" s="13"/>
      <c r="C13" s="7" t="s">
        <v>25</v>
      </c>
      <c r="D13" s="8">
        <v>45700</v>
      </c>
      <c r="E13" s="18"/>
      <c r="F13" s="19"/>
      <c r="G13" s="20"/>
      <c r="H13" s="10">
        <f t="shared" si="0"/>
        <v>0</v>
      </c>
      <c r="I13" s="9">
        <f t="shared" si="1"/>
        <v>45700</v>
      </c>
      <c r="J13" s="15"/>
      <c r="K13" s="11" t="s">
        <v>17</v>
      </c>
      <c r="L13" s="12" t="s">
        <v>15</v>
      </c>
    </row>
    <row r="14" spans="2:12" ht="24" customHeight="1" x14ac:dyDescent="0.3">
      <c r="B14" s="13"/>
      <c r="C14" s="7" t="s">
        <v>26</v>
      </c>
      <c r="D14" s="8">
        <v>813000</v>
      </c>
      <c r="E14" s="18"/>
      <c r="F14" s="19"/>
      <c r="G14" s="20"/>
      <c r="H14" s="10">
        <f t="shared" si="0"/>
        <v>0</v>
      </c>
      <c r="I14" s="9">
        <f t="shared" si="1"/>
        <v>813000</v>
      </c>
      <c r="J14" s="15"/>
      <c r="K14" s="11" t="s">
        <v>17</v>
      </c>
      <c r="L14" s="12" t="s">
        <v>15</v>
      </c>
    </row>
    <row r="15" spans="2:12" ht="37.5" x14ac:dyDescent="0.3">
      <c r="B15" s="13"/>
      <c r="C15" s="7" t="s">
        <v>27</v>
      </c>
      <c r="D15" s="8">
        <v>240100</v>
      </c>
      <c r="E15" s="18"/>
      <c r="F15" s="19"/>
      <c r="G15" s="20"/>
      <c r="H15" s="10">
        <f t="shared" si="0"/>
        <v>0</v>
      </c>
      <c r="I15" s="9">
        <f t="shared" si="1"/>
        <v>240100</v>
      </c>
      <c r="J15" s="15"/>
      <c r="K15" s="11" t="s">
        <v>17</v>
      </c>
      <c r="L15" s="12" t="s">
        <v>15</v>
      </c>
    </row>
    <row r="16" spans="2:12" ht="56.25" x14ac:dyDescent="0.3">
      <c r="B16" s="13">
        <v>5</v>
      </c>
      <c r="C16" s="7" t="s">
        <v>28</v>
      </c>
      <c r="D16" s="8">
        <v>200000</v>
      </c>
      <c r="E16" s="18"/>
      <c r="F16" s="19"/>
      <c r="G16" s="20">
        <v>200000</v>
      </c>
      <c r="H16" s="10">
        <f t="shared" si="0"/>
        <v>100</v>
      </c>
      <c r="I16" s="9">
        <f t="shared" si="1"/>
        <v>0</v>
      </c>
      <c r="J16" s="15" t="s">
        <v>13</v>
      </c>
      <c r="K16" s="11" t="s">
        <v>17</v>
      </c>
      <c r="L16" s="12" t="s">
        <v>101</v>
      </c>
    </row>
    <row r="17" spans="2:14" ht="37.5" x14ac:dyDescent="0.3">
      <c r="B17" s="13">
        <v>6</v>
      </c>
      <c r="C17" s="7" t="s">
        <v>29</v>
      </c>
      <c r="D17" s="8">
        <v>300000</v>
      </c>
      <c r="E17" s="18"/>
      <c r="F17" s="19"/>
      <c r="G17" s="19"/>
      <c r="H17" s="10">
        <f t="shared" si="0"/>
        <v>0</v>
      </c>
      <c r="I17" s="9">
        <f t="shared" si="1"/>
        <v>300000</v>
      </c>
      <c r="J17" s="19"/>
      <c r="K17" s="11" t="s">
        <v>17</v>
      </c>
      <c r="L17" s="12" t="s">
        <v>101</v>
      </c>
    </row>
    <row r="18" spans="2:14" ht="37.5" x14ac:dyDescent="0.3">
      <c r="B18" s="6">
        <v>7</v>
      </c>
      <c r="C18" s="7" t="s">
        <v>30</v>
      </c>
      <c r="D18" s="8">
        <v>1250000</v>
      </c>
      <c r="E18" s="18"/>
      <c r="F18" s="19"/>
      <c r="G18" s="20">
        <v>126600</v>
      </c>
      <c r="H18" s="10">
        <f t="shared" si="0"/>
        <v>10.128</v>
      </c>
      <c r="I18" s="9">
        <f t="shared" si="1"/>
        <v>1123400</v>
      </c>
      <c r="J18" s="19"/>
      <c r="K18" s="11" t="s">
        <v>17</v>
      </c>
      <c r="L18" s="12" t="s">
        <v>101</v>
      </c>
    </row>
    <row r="19" spans="2:14" ht="56.25" x14ac:dyDescent="0.3">
      <c r="B19" s="13">
        <v>8</v>
      </c>
      <c r="C19" s="7" t="s">
        <v>31</v>
      </c>
      <c r="D19" s="8">
        <v>200000</v>
      </c>
      <c r="E19" s="18"/>
      <c r="F19" s="19"/>
      <c r="G19" s="20">
        <v>23610</v>
      </c>
      <c r="H19" s="10">
        <f t="shared" si="0"/>
        <v>11.805</v>
      </c>
      <c r="I19" s="9">
        <f t="shared" si="1"/>
        <v>176390</v>
      </c>
      <c r="J19" s="19"/>
      <c r="K19" s="11" t="s">
        <v>32</v>
      </c>
      <c r="L19" s="12" t="s">
        <v>101</v>
      </c>
    </row>
    <row r="20" spans="2:14" ht="56.25" x14ac:dyDescent="0.3">
      <c r="B20" s="13">
        <v>9</v>
      </c>
      <c r="C20" s="7" t="s">
        <v>33</v>
      </c>
      <c r="D20" s="8"/>
      <c r="E20" s="18"/>
      <c r="F20" s="19"/>
      <c r="G20" s="19"/>
      <c r="H20" s="10"/>
      <c r="I20" s="9"/>
      <c r="J20" s="19"/>
      <c r="K20" s="11"/>
      <c r="L20" s="12"/>
    </row>
    <row r="21" spans="2:14" ht="55.5" customHeight="1" x14ac:dyDescent="0.3">
      <c r="B21" s="13"/>
      <c r="C21" s="7" t="s">
        <v>34</v>
      </c>
      <c r="D21" s="8">
        <v>3000000</v>
      </c>
      <c r="E21" s="18"/>
      <c r="F21" s="19"/>
      <c r="G21" s="19"/>
      <c r="H21" s="10"/>
      <c r="I21" s="9">
        <f t="shared" si="1"/>
        <v>3000000</v>
      </c>
      <c r="J21" s="19"/>
      <c r="K21" s="11" t="s">
        <v>35</v>
      </c>
      <c r="L21" s="12" t="s">
        <v>20</v>
      </c>
    </row>
    <row r="22" spans="2:14" ht="58.5" customHeight="1" x14ac:dyDescent="0.3">
      <c r="B22" s="13"/>
      <c r="C22" s="7" t="s">
        <v>36</v>
      </c>
      <c r="D22" s="8">
        <v>3000000</v>
      </c>
      <c r="E22" s="18"/>
      <c r="F22" s="19"/>
      <c r="G22" s="19"/>
      <c r="H22" s="10"/>
      <c r="I22" s="9">
        <f t="shared" si="1"/>
        <v>3000000</v>
      </c>
      <c r="J22" s="19"/>
      <c r="K22" s="11" t="s">
        <v>35</v>
      </c>
      <c r="L22" s="12" t="s">
        <v>20</v>
      </c>
    </row>
    <row r="23" spans="2:14" ht="62.25" customHeight="1" x14ac:dyDescent="0.3">
      <c r="B23" s="13"/>
      <c r="C23" s="7" t="s">
        <v>37</v>
      </c>
      <c r="D23" s="8">
        <v>3000000</v>
      </c>
      <c r="E23" s="18"/>
      <c r="F23" s="19"/>
      <c r="G23" s="19"/>
      <c r="H23" s="10"/>
      <c r="I23" s="9">
        <f t="shared" si="1"/>
        <v>3000000</v>
      </c>
      <c r="J23" s="19"/>
      <c r="K23" s="11" t="s">
        <v>35</v>
      </c>
      <c r="L23" s="12" t="s">
        <v>20</v>
      </c>
    </row>
    <row r="24" spans="2:14" ht="62.25" customHeight="1" x14ac:dyDescent="0.3">
      <c r="B24" s="13"/>
      <c r="C24" s="7" t="s">
        <v>38</v>
      </c>
      <c r="D24" s="8">
        <v>1000000</v>
      </c>
      <c r="E24" s="18"/>
      <c r="F24" s="19"/>
      <c r="G24" s="19"/>
      <c r="H24" s="10"/>
      <c r="I24" s="9">
        <f t="shared" si="1"/>
        <v>1000000</v>
      </c>
      <c r="J24" s="19"/>
      <c r="K24" s="11" t="s">
        <v>35</v>
      </c>
      <c r="L24" s="12" t="s">
        <v>20</v>
      </c>
    </row>
    <row r="25" spans="2:14" ht="62.25" customHeight="1" x14ac:dyDescent="0.3">
      <c r="B25" s="13"/>
      <c r="C25" s="7" t="s">
        <v>39</v>
      </c>
      <c r="D25" s="8">
        <v>3000000</v>
      </c>
      <c r="E25" s="18"/>
      <c r="F25" s="19"/>
      <c r="G25" s="19"/>
      <c r="H25" s="10"/>
      <c r="I25" s="9">
        <f t="shared" si="1"/>
        <v>3000000</v>
      </c>
      <c r="J25" s="19"/>
      <c r="K25" s="11" t="s">
        <v>35</v>
      </c>
      <c r="L25" s="12" t="s">
        <v>102</v>
      </c>
    </row>
    <row r="26" spans="2:14" ht="56.25" x14ac:dyDescent="0.3">
      <c r="B26" s="6">
        <v>10</v>
      </c>
      <c r="C26" s="7" t="s">
        <v>40</v>
      </c>
      <c r="D26" s="8">
        <v>4120000</v>
      </c>
      <c r="E26" s="18"/>
      <c r="F26" s="19"/>
      <c r="G26" s="19"/>
      <c r="H26" s="10">
        <f t="shared" si="0"/>
        <v>0</v>
      </c>
      <c r="I26" s="9">
        <f t="shared" si="1"/>
        <v>4120000</v>
      </c>
      <c r="J26" s="19"/>
      <c r="K26" s="11" t="s">
        <v>41</v>
      </c>
      <c r="L26" s="12" t="s">
        <v>103</v>
      </c>
      <c r="N26" s="17">
        <v>210</v>
      </c>
    </row>
    <row r="27" spans="2:14" ht="37.5" x14ac:dyDescent="0.3">
      <c r="B27" s="13">
        <v>11</v>
      </c>
      <c r="C27" s="7" t="s">
        <v>42</v>
      </c>
      <c r="D27" s="8">
        <v>100200</v>
      </c>
      <c r="E27" s="18"/>
      <c r="F27" s="19"/>
      <c r="G27" s="20">
        <v>95800</v>
      </c>
      <c r="H27" s="10">
        <f t="shared" si="0"/>
        <v>95.60878243512974</v>
      </c>
      <c r="I27" s="9">
        <f t="shared" si="1"/>
        <v>4400</v>
      </c>
      <c r="J27" s="19"/>
      <c r="K27" s="11" t="s">
        <v>43</v>
      </c>
      <c r="L27" s="12" t="s">
        <v>101</v>
      </c>
    </row>
    <row r="28" spans="2:14" ht="37.5" x14ac:dyDescent="0.3">
      <c r="B28" s="13">
        <v>12</v>
      </c>
      <c r="C28" s="7" t="s">
        <v>44</v>
      </c>
      <c r="D28" s="8">
        <v>242200</v>
      </c>
      <c r="E28" s="18"/>
      <c r="F28" s="19"/>
      <c r="G28" s="20">
        <v>168750</v>
      </c>
      <c r="H28" s="10">
        <f t="shared" si="0"/>
        <v>69.673823286540056</v>
      </c>
      <c r="I28" s="9">
        <f t="shared" si="1"/>
        <v>73450</v>
      </c>
      <c r="J28" s="19"/>
      <c r="K28" s="11" t="s">
        <v>43</v>
      </c>
      <c r="L28" s="12" t="s">
        <v>101</v>
      </c>
    </row>
    <row r="29" spans="2:14" ht="37.5" x14ac:dyDescent="0.3">
      <c r="B29" s="6">
        <v>13</v>
      </c>
      <c r="C29" s="7" t="s">
        <v>45</v>
      </c>
      <c r="D29" s="8">
        <v>865000</v>
      </c>
      <c r="E29" s="18"/>
      <c r="F29" s="19"/>
      <c r="G29" s="19"/>
      <c r="H29" s="10">
        <f t="shared" si="0"/>
        <v>0</v>
      </c>
      <c r="I29" s="9">
        <f t="shared" si="1"/>
        <v>865000</v>
      </c>
      <c r="J29" s="19"/>
      <c r="K29" s="11" t="s">
        <v>46</v>
      </c>
      <c r="L29" s="12" t="s">
        <v>101</v>
      </c>
    </row>
    <row r="30" spans="2:14" ht="37.5" x14ac:dyDescent="0.3">
      <c r="B30" s="13">
        <v>14</v>
      </c>
      <c r="C30" s="7" t="s">
        <v>47</v>
      </c>
      <c r="D30" s="8">
        <v>6500000</v>
      </c>
      <c r="E30" s="18"/>
      <c r="F30" s="19"/>
      <c r="G30" s="19"/>
      <c r="H30" s="10">
        <f t="shared" si="0"/>
        <v>0</v>
      </c>
      <c r="I30" s="9">
        <f t="shared" si="1"/>
        <v>6500000</v>
      </c>
      <c r="J30" s="19"/>
      <c r="K30" s="11" t="s">
        <v>48</v>
      </c>
      <c r="L30" s="12" t="s">
        <v>101</v>
      </c>
    </row>
    <row r="31" spans="2:14" ht="56.25" x14ac:dyDescent="0.3">
      <c r="B31" s="13">
        <v>15</v>
      </c>
      <c r="C31" s="7" t="s">
        <v>49</v>
      </c>
      <c r="D31" s="8">
        <v>21560000</v>
      </c>
      <c r="E31" s="18"/>
      <c r="F31" s="19"/>
      <c r="G31" s="19"/>
      <c r="H31" s="10">
        <f t="shared" si="0"/>
        <v>0</v>
      </c>
      <c r="I31" s="9">
        <f t="shared" si="1"/>
        <v>21560000</v>
      </c>
      <c r="J31" s="19"/>
      <c r="K31" s="11" t="s">
        <v>50</v>
      </c>
      <c r="L31" s="12" t="s">
        <v>104</v>
      </c>
    </row>
    <row r="32" spans="2:14" ht="75" x14ac:dyDescent="0.3">
      <c r="B32" s="6">
        <v>16</v>
      </c>
      <c r="C32" s="7" t="s">
        <v>51</v>
      </c>
      <c r="D32" s="8">
        <v>6500000</v>
      </c>
      <c r="E32" s="18"/>
      <c r="F32" s="19"/>
      <c r="G32" s="19"/>
      <c r="H32" s="10">
        <f t="shared" si="0"/>
        <v>0</v>
      </c>
      <c r="I32" s="9">
        <f t="shared" si="1"/>
        <v>6500000</v>
      </c>
      <c r="J32" s="19"/>
      <c r="K32" s="11" t="s">
        <v>50</v>
      </c>
      <c r="L32" s="12" t="s">
        <v>105</v>
      </c>
    </row>
    <row r="33" spans="2:12" ht="37.5" x14ac:dyDescent="0.3">
      <c r="B33" s="13">
        <v>17</v>
      </c>
      <c r="C33" s="7" t="s">
        <v>52</v>
      </c>
      <c r="D33" s="8">
        <v>2241200</v>
      </c>
      <c r="E33" s="18"/>
      <c r="F33" s="19"/>
      <c r="G33" s="20">
        <v>262600</v>
      </c>
      <c r="H33" s="10">
        <f t="shared" si="0"/>
        <v>11.716937354988399</v>
      </c>
      <c r="I33" s="9">
        <f t="shared" si="1"/>
        <v>1978600</v>
      </c>
      <c r="J33" s="19"/>
      <c r="K33" s="11" t="s">
        <v>53</v>
      </c>
      <c r="L33" s="12" t="s">
        <v>101</v>
      </c>
    </row>
    <row r="34" spans="2:12" ht="56.25" x14ac:dyDescent="0.3">
      <c r="B34" s="13">
        <v>18</v>
      </c>
      <c r="C34" s="7" t="s">
        <v>54</v>
      </c>
      <c r="D34" s="8">
        <v>783000</v>
      </c>
      <c r="E34" s="15">
        <v>599000</v>
      </c>
      <c r="F34" s="21" t="s">
        <v>106</v>
      </c>
      <c r="G34" s="19"/>
      <c r="H34" s="10">
        <f t="shared" si="0"/>
        <v>0</v>
      </c>
      <c r="I34" s="9">
        <f t="shared" si="1"/>
        <v>783000</v>
      </c>
      <c r="J34" s="15">
        <f>D34-E34</f>
        <v>184000</v>
      </c>
      <c r="K34" s="11" t="s">
        <v>55</v>
      </c>
      <c r="L34" s="12" t="s">
        <v>107</v>
      </c>
    </row>
    <row r="35" spans="2:12" ht="56.25" x14ac:dyDescent="0.3">
      <c r="B35" s="6">
        <v>19</v>
      </c>
      <c r="C35" s="7" t="s">
        <v>56</v>
      </c>
      <c r="D35" s="8">
        <v>8029100</v>
      </c>
      <c r="E35" s="20">
        <v>5054000</v>
      </c>
      <c r="F35" s="21" t="s">
        <v>106</v>
      </c>
      <c r="G35" s="19"/>
      <c r="H35" s="10">
        <f t="shared" si="0"/>
        <v>0</v>
      </c>
      <c r="I35" s="9">
        <f t="shared" si="1"/>
        <v>8029100</v>
      </c>
      <c r="J35" s="15">
        <f t="shared" ref="J35:J36" si="2">D35-E35</f>
        <v>2975100</v>
      </c>
      <c r="K35" s="11" t="s">
        <v>55</v>
      </c>
      <c r="L35" s="12" t="s">
        <v>107</v>
      </c>
    </row>
    <row r="36" spans="2:12" ht="75" x14ac:dyDescent="0.3">
      <c r="B36" s="13">
        <v>20</v>
      </c>
      <c r="C36" s="7" t="s">
        <v>57</v>
      </c>
      <c r="D36" s="8">
        <v>10574200</v>
      </c>
      <c r="E36" s="20">
        <v>6589000</v>
      </c>
      <c r="F36" s="21" t="s">
        <v>108</v>
      </c>
      <c r="G36" s="19"/>
      <c r="H36" s="10">
        <f t="shared" si="0"/>
        <v>0</v>
      </c>
      <c r="I36" s="9">
        <f t="shared" si="1"/>
        <v>10574200</v>
      </c>
      <c r="J36" s="15">
        <f t="shared" si="2"/>
        <v>3985200</v>
      </c>
      <c r="K36" s="11" t="s">
        <v>55</v>
      </c>
      <c r="L36" s="12" t="s">
        <v>107</v>
      </c>
    </row>
    <row r="37" spans="2:12" ht="93.75" x14ac:dyDescent="0.3">
      <c r="B37" s="13">
        <v>21</v>
      </c>
      <c r="C37" s="7" t="s">
        <v>58</v>
      </c>
      <c r="D37" s="8">
        <v>5528000</v>
      </c>
      <c r="E37" s="20">
        <v>4975000</v>
      </c>
      <c r="F37" s="21" t="s">
        <v>106</v>
      </c>
      <c r="G37" s="19"/>
      <c r="H37" s="10">
        <f t="shared" si="0"/>
        <v>0</v>
      </c>
      <c r="I37" s="9">
        <f t="shared" si="1"/>
        <v>5528000</v>
      </c>
      <c r="J37" s="15">
        <f>D37-E37</f>
        <v>553000</v>
      </c>
      <c r="K37" s="11" t="s">
        <v>59</v>
      </c>
      <c r="L37" s="12" t="s">
        <v>107</v>
      </c>
    </row>
    <row r="38" spans="2:12" ht="56.25" x14ac:dyDescent="0.3">
      <c r="B38" s="6">
        <v>22</v>
      </c>
      <c r="C38" s="7" t="s">
        <v>60</v>
      </c>
      <c r="D38" s="8">
        <v>11880000</v>
      </c>
      <c r="E38" s="18"/>
      <c r="F38" s="19"/>
      <c r="G38" s="19"/>
      <c r="H38" s="10">
        <f t="shared" si="0"/>
        <v>0</v>
      </c>
      <c r="I38" s="9">
        <f t="shared" si="1"/>
        <v>11880000</v>
      </c>
      <c r="J38" s="19"/>
      <c r="K38" s="11" t="s">
        <v>59</v>
      </c>
      <c r="L38" s="12" t="s">
        <v>107</v>
      </c>
    </row>
    <row r="39" spans="2:12" ht="56.25" x14ac:dyDescent="0.3">
      <c r="B39" s="13">
        <v>23</v>
      </c>
      <c r="C39" s="7" t="s">
        <v>61</v>
      </c>
      <c r="D39" s="8">
        <v>5776900</v>
      </c>
      <c r="E39" s="18"/>
      <c r="F39" s="19"/>
      <c r="G39" s="19"/>
      <c r="H39" s="10">
        <f t="shared" si="0"/>
        <v>0</v>
      </c>
      <c r="I39" s="9">
        <f t="shared" si="1"/>
        <v>5776900</v>
      </c>
      <c r="J39" s="19"/>
      <c r="K39" s="11" t="s">
        <v>59</v>
      </c>
      <c r="L39" s="12" t="s">
        <v>104</v>
      </c>
    </row>
    <row r="40" spans="2:12" ht="56.25" x14ac:dyDescent="0.3">
      <c r="B40" s="13">
        <v>24</v>
      </c>
      <c r="C40" s="7" t="s">
        <v>62</v>
      </c>
      <c r="D40" s="8">
        <v>10000000</v>
      </c>
      <c r="E40" s="20">
        <v>9950000</v>
      </c>
      <c r="F40" s="21" t="s">
        <v>109</v>
      </c>
      <c r="G40" s="19">
        <v>3482500</v>
      </c>
      <c r="H40" s="10">
        <f t="shared" si="0"/>
        <v>34.825000000000003</v>
      </c>
      <c r="I40" s="9">
        <f t="shared" si="1"/>
        <v>6517500</v>
      </c>
      <c r="J40" s="22">
        <f>D40-E40</f>
        <v>50000</v>
      </c>
      <c r="K40" s="11" t="s">
        <v>59</v>
      </c>
      <c r="L40" s="12" t="s">
        <v>107</v>
      </c>
    </row>
    <row r="41" spans="2:12" ht="37.5" x14ac:dyDescent="0.3">
      <c r="B41" s="6">
        <v>25</v>
      </c>
      <c r="C41" s="7" t="s">
        <v>63</v>
      </c>
      <c r="D41" s="8">
        <v>4950000</v>
      </c>
      <c r="E41" s="20">
        <v>4930000</v>
      </c>
      <c r="F41" s="21" t="s">
        <v>109</v>
      </c>
      <c r="G41" s="19"/>
      <c r="H41" s="10">
        <f t="shared" si="0"/>
        <v>0</v>
      </c>
      <c r="I41" s="9">
        <f t="shared" si="1"/>
        <v>4950000</v>
      </c>
      <c r="J41" s="22">
        <f t="shared" ref="J41:J42" si="3">D41-E41</f>
        <v>20000</v>
      </c>
      <c r="K41" s="11" t="s">
        <v>59</v>
      </c>
      <c r="L41" s="12" t="s">
        <v>107</v>
      </c>
    </row>
    <row r="42" spans="2:12" ht="56.25" x14ac:dyDescent="0.3">
      <c r="B42" s="13">
        <v>26</v>
      </c>
      <c r="C42" s="7" t="s">
        <v>64</v>
      </c>
      <c r="D42" s="8">
        <v>7920000</v>
      </c>
      <c r="E42" s="20">
        <v>7529000</v>
      </c>
      <c r="F42" s="21" t="s">
        <v>109</v>
      </c>
      <c r="G42" s="19"/>
      <c r="H42" s="10">
        <f t="shared" si="0"/>
        <v>0</v>
      </c>
      <c r="I42" s="9">
        <f t="shared" si="1"/>
        <v>7920000</v>
      </c>
      <c r="J42" s="22">
        <f t="shared" si="3"/>
        <v>391000</v>
      </c>
      <c r="K42" s="11" t="s">
        <v>59</v>
      </c>
      <c r="L42" s="12" t="s">
        <v>107</v>
      </c>
    </row>
    <row r="43" spans="2:12" ht="37.5" x14ac:dyDescent="0.3">
      <c r="B43" s="13">
        <v>27</v>
      </c>
      <c r="C43" s="7" t="s">
        <v>65</v>
      </c>
      <c r="D43" s="8">
        <v>11711000</v>
      </c>
      <c r="E43" s="20">
        <v>7500000</v>
      </c>
      <c r="F43" s="21" t="s">
        <v>110</v>
      </c>
      <c r="G43" s="19"/>
      <c r="H43" s="10">
        <f t="shared" si="0"/>
        <v>0</v>
      </c>
      <c r="I43" s="9">
        <f t="shared" si="1"/>
        <v>11711000</v>
      </c>
      <c r="J43" s="19"/>
      <c r="K43" s="11" t="s">
        <v>66</v>
      </c>
      <c r="L43" s="12" t="s">
        <v>107</v>
      </c>
    </row>
    <row r="44" spans="2:12" ht="56.25" x14ac:dyDescent="0.3">
      <c r="B44" s="6">
        <v>28</v>
      </c>
      <c r="C44" s="7" t="s">
        <v>67</v>
      </c>
      <c r="D44" s="8">
        <v>12025000</v>
      </c>
      <c r="E44" s="20">
        <v>7862000</v>
      </c>
      <c r="F44" s="21" t="s">
        <v>111</v>
      </c>
      <c r="G44" s="19"/>
      <c r="H44" s="10">
        <f t="shared" si="0"/>
        <v>0</v>
      </c>
      <c r="I44" s="9">
        <f t="shared" si="1"/>
        <v>12025000</v>
      </c>
      <c r="J44" s="19"/>
      <c r="K44" s="11" t="s">
        <v>66</v>
      </c>
      <c r="L44" s="12" t="s">
        <v>107</v>
      </c>
    </row>
    <row r="45" spans="2:12" ht="56.25" x14ac:dyDescent="0.3">
      <c r="B45" s="13">
        <v>29</v>
      </c>
      <c r="C45" s="7" t="s">
        <v>68</v>
      </c>
      <c r="D45" s="8">
        <v>11019100</v>
      </c>
      <c r="E45" s="18"/>
      <c r="F45" s="19"/>
      <c r="G45" s="19"/>
      <c r="H45" s="10">
        <f t="shared" si="0"/>
        <v>0</v>
      </c>
      <c r="I45" s="9">
        <f t="shared" si="1"/>
        <v>11019100</v>
      </c>
      <c r="J45" s="19"/>
      <c r="K45" s="11" t="s">
        <v>69</v>
      </c>
      <c r="L45" s="12" t="s">
        <v>105</v>
      </c>
    </row>
    <row r="46" spans="2:12" ht="37.5" x14ac:dyDescent="0.3">
      <c r="B46" s="13">
        <v>30</v>
      </c>
      <c r="C46" s="7" t="s">
        <v>70</v>
      </c>
      <c r="D46" s="8">
        <v>1754200</v>
      </c>
      <c r="E46" s="18"/>
      <c r="F46" s="19"/>
      <c r="G46" s="19"/>
      <c r="H46" s="10">
        <f t="shared" si="0"/>
        <v>0</v>
      </c>
      <c r="I46" s="9">
        <f t="shared" si="1"/>
        <v>1754200</v>
      </c>
      <c r="J46" s="19"/>
      <c r="K46" s="11" t="s">
        <v>69</v>
      </c>
      <c r="L46" s="12" t="s">
        <v>112</v>
      </c>
    </row>
    <row r="47" spans="2:12" ht="56.25" x14ac:dyDescent="0.3">
      <c r="B47" s="6">
        <v>31</v>
      </c>
      <c r="C47" s="7" t="s">
        <v>71</v>
      </c>
      <c r="D47" s="8">
        <v>3969000</v>
      </c>
      <c r="E47" s="20">
        <v>2888000</v>
      </c>
      <c r="F47" s="21" t="s">
        <v>113</v>
      </c>
      <c r="G47" s="19"/>
      <c r="H47" s="10">
        <f t="shared" si="0"/>
        <v>0</v>
      </c>
      <c r="I47" s="9">
        <f t="shared" si="1"/>
        <v>3969000</v>
      </c>
      <c r="J47" s="22">
        <f>D47-E47</f>
        <v>1081000</v>
      </c>
      <c r="K47" s="11" t="s">
        <v>72</v>
      </c>
      <c r="L47" s="12" t="s">
        <v>107</v>
      </c>
    </row>
    <row r="48" spans="2:12" ht="56.25" x14ac:dyDescent="0.3">
      <c r="B48" s="13">
        <v>32</v>
      </c>
      <c r="C48" s="7" t="s">
        <v>73</v>
      </c>
      <c r="D48" s="8">
        <v>8361100</v>
      </c>
      <c r="E48" s="20">
        <v>4336000</v>
      </c>
      <c r="F48" s="21" t="s">
        <v>114</v>
      </c>
      <c r="G48" s="19"/>
      <c r="H48" s="10">
        <f t="shared" si="0"/>
        <v>0</v>
      </c>
      <c r="I48" s="9">
        <f t="shared" si="1"/>
        <v>8361100</v>
      </c>
      <c r="J48" s="19"/>
      <c r="K48" s="11" t="s">
        <v>72</v>
      </c>
      <c r="L48" s="12" t="s">
        <v>107</v>
      </c>
    </row>
    <row r="49" spans="2:12" ht="56.25" x14ac:dyDescent="0.3">
      <c r="B49" s="13">
        <v>33</v>
      </c>
      <c r="C49" s="7" t="s">
        <v>74</v>
      </c>
      <c r="D49" s="8">
        <v>1509200</v>
      </c>
      <c r="E49" s="18"/>
      <c r="F49" s="19"/>
      <c r="G49" s="19"/>
      <c r="H49" s="10">
        <f t="shared" si="0"/>
        <v>0</v>
      </c>
      <c r="I49" s="9">
        <f t="shared" si="1"/>
        <v>1509200</v>
      </c>
      <c r="J49" s="19"/>
      <c r="K49" s="11" t="s">
        <v>75</v>
      </c>
      <c r="L49" s="12" t="s">
        <v>105</v>
      </c>
    </row>
    <row r="50" spans="2:12" ht="56.25" x14ac:dyDescent="0.3">
      <c r="B50" s="6">
        <v>34</v>
      </c>
      <c r="C50" s="7" t="s">
        <v>76</v>
      </c>
      <c r="D50" s="8">
        <v>10470400</v>
      </c>
      <c r="E50" s="18"/>
      <c r="F50" s="19"/>
      <c r="G50" s="19"/>
      <c r="H50" s="10">
        <f t="shared" si="0"/>
        <v>0</v>
      </c>
      <c r="I50" s="9">
        <f t="shared" si="1"/>
        <v>10470400</v>
      </c>
      <c r="J50" s="19"/>
      <c r="K50" s="11" t="s">
        <v>75</v>
      </c>
      <c r="L50" s="12" t="s">
        <v>105</v>
      </c>
    </row>
    <row r="51" spans="2:12" ht="37.5" x14ac:dyDescent="0.3">
      <c r="B51" s="13">
        <v>35</v>
      </c>
      <c r="C51" s="7" t="s">
        <v>77</v>
      </c>
      <c r="D51" s="8">
        <v>3430000</v>
      </c>
      <c r="E51" s="18"/>
      <c r="F51" s="19"/>
      <c r="G51" s="19"/>
      <c r="H51" s="10">
        <f t="shared" si="0"/>
        <v>0</v>
      </c>
      <c r="I51" s="9">
        <f t="shared" si="1"/>
        <v>3430000</v>
      </c>
      <c r="J51" s="19"/>
      <c r="K51" s="11" t="s">
        <v>75</v>
      </c>
      <c r="L51" s="12" t="s">
        <v>105</v>
      </c>
    </row>
    <row r="52" spans="2:12" ht="37.5" x14ac:dyDescent="0.3">
      <c r="B52" s="13">
        <v>36</v>
      </c>
      <c r="C52" s="7" t="s">
        <v>78</v>
      </c>
      <c r="D52" s="8">
        <v>12119700</v>
      </c>
      <c r="E52" s="18"/>
      <c r="F52" s="19"/>
      <c r="G52" s="19"/>
      <c r="H52" s="10">
        <f t="shared" si="0"/>
        <v>0</v>
      </c>
      <c r="I52" s="9">
        <f t="shared" si="1"/>
        <v>12119700</v>
      </c>
      <c r="J52" s="19"/>
      <c r="K52" s="11" t="s">
        <v>79</v>
      </c>
      <c r="L52" s="12" t="s">
        <v>107</v>
      </c>
    </row>
    <row r="53" spans="2:12" ht="37.5" x14ac:dyDescent="0.3">
      <c r="B53" s="6">
        <v>37</v>
      </c>
      <c r="C53" s="7" t="s">
        <v>80</v>
      </c>
      <c r="D53" s="8">
        <v>7906600</v>
      </c>
      <c r="E53" s="18"/>
      <c r="F53" s="19"/>
      <c r="G53" s="19"/>
      <c r="H53" s="10">
        <f t="shared" si="0"/>
        <v>0</v>
      </c>
      <c r="I53" s="9">
        <f t="shared" si="1"/>
        <v>7906600</v>
      </c>
      <c r="J53" s="19"/>
      <c r="K53" s="11" t="s">
        <v>79</v>
      </c>
      <c r="L53" s="12" t="s">
        <v>112</v>
      </c>
    </row>
    <row r="54" spans="2:12" ht="75" x14ac:dyDescent="0.3">
      <c r="B54" s="13">
        <v>38</v>
      </c>
      <c r="C54" s="7" t="s">
        <v>81</v>
      </c>
      <c r="D54" s="8">
        <v>9800000</v>
      </c>
      <c r="E54" s="18"/>
      <c r="F54" s="19"/>
      <c r="G54" s="19"/>
      <c r="H54" s="10">
        <f t="shared" si="0"/>
        <v>0</v>
      </c>
      <c r="I54" s="9">
        <f t="shared" si="1"/>
        <v>9800000</v>
      </c>
      <c r="J54" s="19"/>
      <c r="K54" s="11" t="s">
        <v>79</v>
      </c>
      <c r="L54" s="12" t="s">
        <v>105</v>
      </c>
    </row>
    <row r="55" spans="2:12" ht="56.25" x14ac:dyDescent="0.3">
      <c r="B55" s="13">
        <v>39</v>
      </c>
      <c r="C55" s="7" t="s">
        <v>82</v>
      </c>
      <c r="D55" s="8">
        <v>19899900</v>
      </c>
      <c r="E55" s="18"/>
      <c r="F55" s="19"/>
      <c r="G55" s="19"/>
      <c r="H55" s="10">
        <f t="shared" si="0"/>
        <v>0</v>
      </c>
      <c r="I55" s="9">
        <f t="shared" si="1"/>
        <v>19899900</v>
      </c>
      <c r="J55" s="19"/>
      <c r="K55" s="11" t="s">
        <v>79</v>
      </c>
      <c r="L55" s="12" t="s">
        <v>115</v>
      </c>
    </row>
    <row r="56" spans="2:12" ht="37.5" x14ac:dyDescent="0.3">
      <c r="B56" s="6">
        <v>40</v>
      </c>
      <c r="C56" s="7" t="s">
        <v>83</v>
      </c>
      <c r="D56" s="8">
        <v>5571700</v>
      </c>
      <c r="E56" s="18"/>
      <c r="F56" s="19"/>
      <c r="G56" s="19"/>
      <c r="H56" s="10">
        <f t="shared" si="0"/>
        <v>0</v>
      </c>
      <c r="I56" s="9">
        <f t="shared" si="1"/>
        <v>5571700</v>
      </c>
      <c r="J56" s="19"/>
      <c r="K56" s="11" t="s">
        <v>84</v>
      </c>
      <c r="L56" s="12" t="s">
        <v>15</v>
      </c>
    </row>
    <row r="57" spans="2:12" ht="56.25" x14ac:dyDescent="0.3">
      <c r="B57" s="13">
        <v>41</v>
      </c>
      <c r="C57" s="7" t="s">
        <v>85</v>
      </c>
      <c r="D57" s="8">
        <v>2338300</v>
      </c>
      <c r="E57" s="18"/>
      <c r="F57" s="19"/>
      <c r="G57" s="19"/>
      <c r="H57" s="10">
        <f t="shared" si="0"/>
        <v>0</v>
      </c>
      <c r="I57" s="9">
        <f t="shared" si="1"/>
        <v>2338300</v>
      </c>
      <c r="J57" s="19"/>
      <c r="K57" s="11" t="s">
        <v>84</v>
      </c>
      <c r="L57" s="12" t="s">
        <v>116</v>
      </c>
    </row>
    <row r="58" spans="2:12" ht="37.5" x14ac:dyDescent="0.3">
      <c r="B58" s="13">
        <v>42</v>
      </c>
      <c r="C58" s="7" t="s">
        <v>86</v>
      </c>
      <c r="D58" s="8">
        <v>13563200</v>
      </c>
      <c r="E58" s="18"/>
      <c r="F58" s="19"/>
      <c r="G58" s="19"/>
      <c r="H58" s="10">
        <f t="shared" si="0"/>
        <v>0</v>
      </c>
      <c r="I58" s="9">
        <f t="shared" si="1"/>
        <v>13563200</v>
      </c>
      <c r="J58" s="19"/>
      <c r="K58" s="11" t="s">
        <v>84</v>
      </c>
      <c r="L58" s="12" t="s">
        <v>15</v>
      </c>
    </row>
    <row r="59" spans="2:12" ht="37.5" x14ac:dyDescent="0.3">
      <c r="B59" s="6">
        <v>43</v>
      </c>
      <c r="C59" s="7" t="s">
        <v>87</v>
      </c>
      <c r="D59" s="8">
        <v>13720000</v>
      </c>
      <c r="E59" s="18"/>
      <c r="F59" s="19"/>
      <c r="G59" s="19"/>
      <c r="H59" s="10">
        <f t="shared" si="0"/>
        <v>0</v>
      </c>
      <c r="I59" s="9">
        <f t="shared" si="1"/>
        <v>13720000</v>
      </c>
      <c r="J59" s="19"/>
      <c r="K59" s="11" t="s">
        <v>88</v>
      </c>
      <c r="L59" s="12" t="s">
        <v>104</v>
      </c>
    </row>
    <row r="60" spans="2:12" ht="75" x14ac:dyDescent="0.3">
      <c r="B60" s="13">
        <v>44</v>
      </c>
      <c r="C60" s="7" t="s">
        <v>89</v>
      </c>
      <c r="D60" s="8">
        <v>9780400</v>
      </c>
      <c r="E60" s="20">
        <v>7392392</v>
      </c>
      <c r="F60" s="21" t="s">
        <v>117</v>
      </c>
      <c r="G60" s="19"/>
      <c r="H60" s="10">
        <f t="shared" si="0"/>
        <v>0</v>
      </c>
      <c r="I60" s="9">
        <f t="shared" si="1"/>
        <v>9780400</v>
      </c>
      <c r="J60" s="22">
        <f>D60-E60</f>
        <v>2388008</v>
      </c>
      <c r="K60" s="11" t="s">
        <v>90</v>
      </c>
      <c r="L60" s="12" t="s">
        <v>107</v>
      </c>
    </row>
    <row r="61" spans="2:12" ht="37.5" x14ac:dyDescent="0.3">
      <c r="B61" s="13">
        <v>45</v>
      </c>
      <c r="C61" s="7" t="s">
        <v>91</v>
      </c>
      <c r="D61" s="8">
        <v>19796000</v>
      </c>
      <c r="E61" s="20">
        <v>17497000</v>
      </c>
      <c r="F61" s="21" t="s">
        <v>118</v>
      </c>
      <c r="G61" s="19"/>
      <c r="H61" s="10">
        <f t="shared" si="0"/>
        <v>0</v>
      </c>
      <c r="I61" s="9">
        <f t="shared" si="1"/>
        <v>19796000</v>
      </c>
      <c r="J61" s="22">
        <f t="shared" ref="J61:J62" si="4">D61-E61</f>
        <v>2299000</v>
      </c>
      <c r="K61" s="11" t="s">
        <v>90</v>
      </c>
      <c r="L61" s="12" t="s">
        <v>107</v>
      </c>
    </row>
    <row r="62" spans="2:12" ht="56.25" x14ac:dyDescent="0.3">
      <c r="B62" s="6">
        <v>46</v>
      </c>
      <c r="C62" s="7" t="s">
        <v>92</v>
      </c>
      <c r="D62" s="8">
        <v>822200</v>
      </c>
      <c r="E62" s="20">
        <v>820000</v>
      </c>
      <c r="F62" s="21" t="s">
        <v>119</v>
      </c>
      <c r="G62" s="20">
        <v>474111</v>
      </c>
      <c r="H62" s="10">
        <f t="shared" si="0"/>
        <v>57.663707127219652</v>
      </c>
      <c r="I62" s="9">
        <f t="shared" si="1"/>
        <v>348089</v>
      </c>
      <c r="J62" s="22">
        <f t="shared" si="4"/>
        <v>2200</v>
      </c>
      <c r="K62" s="11" t="s">
        <v>93</v>
      </c>
      <c r="L62" s="12" t="s">
        <v>107</v>
      </c>
    </row>
    <row r="63" spans="2:12" ht="56.25" x14ac:dyDescent="0.3">
      <c r="B63" s="13">
        <v>47</v>
      </c>
      <c r="C63" s="7" t="s">
        <v>94</v>
      </c>
      <c r="D63" s="8">
        <v>7963500</v>
      </c>
      <c r="E63" s="23">
        <v>6370800</v>
      </c>
      <c r="F63" s="21" t="s">
        <v>120</v>
      </c>
      <c r="G63" s="19"/>
      <c r="H63" s="10">
        <f t="shared" si="0"/>
        <v>0</v>
      </c>
      <c r="I63" s="9">
        <f t="shared" si="1"/>
        <v>7963500</v>
      </c>
      <c r="J63" s="19"/>
      <c r="K63" s="11" t="s">
        <v>93</v>
      </c>
      <c r="L63" s="12" t="s">
        <v>107</v>
      </c>
    </row>
    <row r="64" spans="2:12" ht="37.5" customHeight="1" x14ac:dyDescent="0.3">
      <c r="B64" s="19"/>
      <c r="C64" s="7" t="s">
        <v>95</v>
      </c>
      <c r="D64" s="8">
        <v>9000000</v>
      </c>
      <c r="E64" s="19"/>
      <c r="F64" s="19"/>
      <c r="G64" s="24">
        <v>1137535.22</v>
      </c>
      <c r="H64" s="10">
        <f t="shared" si="0"/>
        <v>12.639280222222222</v>
      </c>
      <c r="I64" s="9">
        <f t="shared" si="1"/>
        <v>7862464.7800000003</v>
      </c>
      <c r="J64" s="19"/>
      <c r="K64" s="11" t="s">
        <v>96</v>
      </c>
      <c r="L64" s="12"/>
    </row>
    <row r="65" spans="2:12" x14ac:dyDescent="0.3">
      <c r="B65" s="25"/>
      <c r="C65" s="26" t="s">
        <v>97</v>
      </c>
      <c r="D65" s="27">
        <f>SUM(D4:D64)</f>
        <v>351295000</v>
      </c>
      <c r="E65" s="28"/>
      <c r="F65" s="25"/>
      <c r="G65" s="29">
        <f>SUM(G4:G64)</f>
        <v>6259506.2199999997</v>
      </c>
      <c r="H65" s="10">
        <f t="shared" si="0"/>
        <v>1.7818375496377687</v>
      </c>
      <c r="I65" s="27">
        <f>SUM(I4:I64)</f>
        <v>345035493.77999997</v>
      </c>
      <c r="J65" s="30">
        <f>SUM(J4:J64)</f>
        <v>13928508</v>
      </c>
      <c r="K65" s="31"/>
      <c r="L65" s="32"/>
    </row>
    <row r="66" spans="2:12" x14ac:dyDescent="0.3">
      <c r="G66" s="35"/>
    </row>
    <row r="68" spans="2:12" x14ac:dyDescent="0.3">
      <c r="E68" s="36"/>
    </row>
  </sheetData>
  <autoFilter ref="K1:K65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67"/>
  <sheetViews>
    <sheetView view="pageBreakPreview" topLeftCell="B1" zoomScale="85" zoomScaleNormal="85" zoomScaleSheetLayoutView="85" workbookViewId="0">
      <selection activeCell="D9" sqref="D9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5" style="34" customWidth="1"/>
    <col min="6" max="6" width="15" style="33" customWidth="1"/>
    <col min="7" max="7" width="14.42578125" style="43" customWidth="1"/>
    <col min="8" max="8" width="9.28515625" style="34" customWidth="1"/>
    <col min="9" max="9" width="16.7109375" style="36" customWidth="1"/>
    <col min="10" max="10" width="13.140625" style="33" customWidth="1"/>
    <col min="11" max="11" width="15.140625" style="37" customWidth="1"/>
    <col min="12" max="12" width="15.28515625" style="38" customWidth="1"/>
    <col min="13" max="16384" width="9.140625" style="17"/>
  </cols>
  <sheetData>
    <row r="1" spans="2:12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2" s="1" customFormat="1" ht="20.25" customHeight="1" x14ac:dyDescent="0.2">
      <c r="B2" s="132" t="s">
        <v>122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s="1" customFormat="1" ht="60.75" x14ac:dyDescent="0.2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9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56.25" x14ac:dyDescent="0.2">
      <c r="B4" s="6">
        <v>1</v>
      </c>
      <c r="C4" s="7" t="s">
        <v>12</v>
      </c>
      <c r="D4" s="8">
        <v>29000000</v>
      </c>
      <c r="E4" s="9"/>
      <c r="F4" s="9"/>
      <c r="G4" s="40"/>
      <c r="H4" s="10" t="s">
        <v>13</v>
      </c>
      <c r="I4" s="9">
        <f>D4-G4</f>
        <v>29000000</v>
      </c>
      <c r="J4" s="9"/>
      <c r="K4" s="11" t="s">
        <v>14</v>
      </c>
      <c r="L4" s="12" t="s">
        <v>123</v>
      </c>
    </row>
    <row r="5" spans="2:12" ht="37.5" x14ac:dyDescent="0.3">
      <c r="B5" s="13">
        <v>2</v>
      </c>
      <c r="C5" s="7" t="s">
        <v>16</v>
      </c>
      <c r="D5" s="8">
        <v>300000</v>
      </c>
      <c r="E5" s="14"/>
      <c r="F5" s="15"/>
      <c r="G5" s="20"/>
      <c r="H5" s="10">
        <f t="shared" ref="H5:H67" si="0">G5*100/D5</f>
        <v>0</v>
      </c>
      <c r="I5" s="9">
        <f t="shared" ref="I5:I66" si="1">D5-G5</f>
        <v>300000</v>
      </c>
      <c r="J5" s="15"/>
      <c r="K5" s="16" t="s">
        <v>17</v>
      </c>
      <c r="L5" s="12" t="s">
        <v>101</v>
      </c>
    </row>
    <row r="6" spans="2:12" ht="37.5" x14ac:dyDescent="0.3">
      <c r="B6" s="13">
        <v>3</v>
      </c>
      <c r="C6" s="7" t="s">
        <v>18</v>
      </c>
      <c r="D6" s="8">
        <v>100000</v>
      </c>
      <c r="E6" s="18"/>
      <c r="F6" s="19"/>
      <c r="G6" s="20">
        <v>50000</v>
      </c>
      <c r="H6" s="10">
        <f t="shared" si="0"/>
        <v>50</v>
      </c>
      <c r="I6" s="9">
        <f t="shared" si="1"/>
        <v>50000</v>
      </c>
      <c r="J6" s="19"/>
      <c r="K6" s="11" t="s">
        <v>17</v>
      </c>
      <c r="L6" s="12" t="s">
        <v>101</v>
      </c>
    </row>
    <row r="7" spans="2:12" ht="37.5" x14ac:dyDescent="0.3">
      <c r="B7" s="6">
        <v>4</v>
      </c>
      <c r="C7" s="7" t="s">
        <v>19</v>
      </c>
      <c r="D7" s="8"/>
      <c r="E7" s="18"/>
      <c r="F7" s="19"/>
      <c r="G7" s="20"/>
      <c r="H7" s="10"/>
      <c r="I7" s="9"/>
      <c r="J7" s="15"/>
      <c r="K7" s="11"/>
      <c r="L7" s="12"/>
    </row>
    <row r="8" spans="2:12" ht="37.5" x14ac:dyDescent="0.3">
      <c r="B8" s="13"/>
      <c r="C8" s="7" t="s">
        <v>20</v>
      </c>
      <c r="D8" s="8">
        <v>1614200</v>
      </c>
      <c r="E8" s="14"/>
      <c r="F8" s="19"/>
      <c r="G8" s="20">
        <v>238000</v>
      </c>
      <c r="H8" s="10">
        <f t="shared" si="0"/>
        <v>14.744145706851691</v>
      </c>
      <c r="I8" s="9">
        <f t="shared" si="1"/>
        <v>1376200</v>
      </c>
      <c r="J8" s="15"/>
      <c r="K8" s="11" t="s">
        <v>17</v>
      </c>
      <c r="L8" s="12" t="s">
        <v>101</v>
      </c>
    </row>
    <row r="9" spans="2:12" ht="37.5" x14ac:dyDescent="0.3">
      <c r="B9" s="13"/>
      <c r="C9" s="7" t="s">
        <v>21</v>
      </c>
      <c r="D9" s="8">
        <v>38000</v>
      </c>
      <c r="E9" s="18"/>
      <c r="F9" s="19"/>
      <c r="G9" s="20"/>
      <c r="H9" s="10">
        <f t="shared" si="0"/>
        <v>0</v>
      </c>
      <c r="I9" s="9">
        <f t="shared" si="1"/>
        <v>38000</v>
      </c>
      <c r="J9" s="15"/>
      <c r="K9" s="11" t="s">
        <v>17</v>
      </c>
      <c r="L9" s="12" t="s">
        <v>15</v>
      </c>
    </row>
    <row r="10" spans="2:12" ht="37.5" x14ac:dyDescent="0.3">
      <c r="B10" s="13"/>
      <c r="C10" s="7" t="s">
        <v>22</v>
      </c>
      <c r="D10" s="8">
        <v>37500</v>
      </c>
      <c r="E10" s="18"/>
      <c r="F10" s="19"/>
      <c r="G10" s="20"/>
      <c r="H10" s="10">
        <f t="shared" si="0"/>
        <v>0</v>
      </c>
      <c r="I10" s="9">
        <f t="shared" si="1"/>
        <v>37500</v>
      </c>
      <c r="J10" s="15"/>
      <c r="K10" s="11" t="s">
        <v>17</v>
      </c>
      <c r="L10" s="12" t="s">
        <v>15</v>
      </c>
    </row>
    <row r="11" spans="2:12" ht="37.5" x14ac:dyDescent="0.3">
      <c r="B11" s="13"/>
      <c r="C11" s="7" t="s">
        <v>23</v>
      </c>
      <c r="D11" s="8">
        <v>52000</v>
      </c>
      <c r="E11" s="18"/>
      <c r="F11" s="19"/>
      <c r="G11" s="20"/>
      <c r="H11" s="10">
        <f t="shared" si="0"/>
        <v>0</v>
      </c>
      <c r="I11" s="9">
        <f t="shared" si="1"/>
        <v>52000</v>
      </c>
      <c r="J11" s="15"/>
      <c r="K11" s="11" t="s">
        <v>17</v>
      </c>
      <c r="L11" s="12" t="s">
        <v>15</v>
      </c>
    </row>
    <row r="12" spans="2:12" ht="37.5" x14ac:dyDescent="0.3">
      <c r="B12" s="13"/>
      <c r="C12" s="7" t="s">
        <v>24</v>
      </c>
      <c r="D12" s="8">
        <v>4200</v>
      </c>
      <c r="E12" s="18"/>
      <c r="F12" s="19"/>
      <c r="G12" s="20"/>
      <c r="H12" s="10">
        <f t="shared" si="0"/>
        <v>0</v>
      </c>
      <c r="I12" s="9">
        <f t="shared" si="1"/>
        <v>4200</v>
      </c>
      <c r="J12" s="15"/>
      <c r="K12" s="11" t="s">
        <v>17</v>
      </c>
      <c r="L12" s="12" t="s">
        <v>15</v>
      </c>
    </row>
    <row r="13" spans="2:12" ht="37.5" x14ac:dyDescent="0.3">
      <c r="B13" s="13"/>
      <c r="C13" s="7" t="s">
        <v>25</v>
      </c>
      <c r="D13" s="8">
        <v>45700</v>
      </c>
      <c r="E13" s="18"/>
      <c r="F13" s="19"/>
      <c r="G13" s="20"/>
      <c r="H13" s="10">
        <f t="shared" si="0"/>
        <v>0</v>
      </c>
      <c r="I13" s="9">
        <f t="shared" si="1"/>
        <v>45700</v>
      </c>
      <c r="J13" s="15"/>
      <c r="K13" s="11" t="s">
        <v>17</v>
      </c>
      <c r="L13" s="12" t="s">
        <v>15</v>
      </c>
    </row>
    <row r="14" spans="2:12" ht="24" customHeight="1" x14ac:dyDescent="0.3">
      <c r="B14" s="13"/>
      <c r="C14" s="7" t="s">
        <v>26</v>
      </c>
      <c r="D14" s="8">
        <v>813000</v>
      </c>
      <c r="E14" s="18"/>
      <c r="F14" s="19"/>
      <c r="G14" s="20"/>
      <c r="H14" s="10">
        <f t="shared" si="0"/>
        <v>0</v>
      </c>
      <c r="I14" s="9">
        <f t="shared" si="1"/>
        <v>813000</v>
      </c>
      <c r="J14" s="15"/>
      <c r="K14" s="11" t="s">
        <v>17</v>
      </c>
      <c r="L14" s="12" t="s">
        <v>15</v>
      </c>
    </row>
    <row r="15" spans="2:12" ht="37.5" x14ac:dyDescent="0.3">
      <c r="B15" s="13"/>
      <c r="C15" s="7" t="s">
        <v>27</v>
      </c>
      <c r="D15" s="8">
        <v>240100</v>
      </c>
      <c r="E15" s="18"/>
      <c r="F15" s="19"/>
      <c r="G15" s="20"/>
      <c r="H15" s="10">
        <f t="shared" si="0"/>
        <v>0</v>
      </c>
      <c r="I15" s="9">
        <f t="shared" si="1"/>
        <v>240100</v>
      </c>
      <c r="J15" s="15"/>
      <c r="K15" s="11" t="s">
        <v>17</v>
      </c>
      <c r="L15" s="12" t="s">
        <v>15</v>
      </c>
    </row>
    <row r="16" spans="2:12" ht="56.25" x14ac:dyDescent="0.3">
      <c r="B16" s="13">
        <v>5</v>
      </c>
      <c r="C16" s="7" t="s">
        <v>28</v>
      </c>
      <c r="D16" s="8">
        <v>200000</v>
      </c>
      <c r="E16" s="18"/>
      <c r="F16" s="19"/>
      <c r="G16" s="20">
        <v>200000</v>
      </c>
      <c r="H16" s="10">
        <f t="shared" si="0"/>
        <v>100</v>
      </c>
      <c r="I16" s="9">
        <f t="shared" si="1"/>
        <v>0</v>
      </c>
      <c r="J16" s="15" t="s">
        <v>13</v>
      </c>
      <c r="K16" s="11" t="s">
        <v>17</v>
      </c>
      <c r="L16" s="12" t="s">
        <v>101</v>
      </c>
    </row>
    <row r="17" spans="2:14" ht="37.5" x14ac:dyDescent="0.3">
      <c r="B17" s="13">
        <v>6</v>
      </c>
      <c r="C17" s="7" t="s">
        <v>29</v>
      </c>
      <c r="D17" s="8">
        <v>300000</v>
      </c>
      <c r="E17" s="18"/>
      <c r="F17" s="19"/>
      <c r="G17" s="20"/>
      <c r="H17" s="10">
        <f t="shared" si="0"/>
        <v>0</v>
      </c>
      <c r="I17" s="9">
        <f t="shared" si="1"/>
        <v>300000</v>
      </c>
      <c r="J17" s="19"/>
      <c r="K17" s="11" t="s">
        <v>17</v>
      </c>
      <c r="L17" s="12" t="s">
        <v>101</v>
      </c>
    </row>
    <row r="18" spans="2:14" ht="37.5" x14ac:dyDescent="0.3">
      <c r="B18" s="6">
        <v>7</v>
      </c>
      <c r="C18" s="7" t="s">
        <v>30</v>
      </c>
      <c r="D18" s="8">
        <v>1250000</v>
      </c>
      <c r="E18" s="18"/>
      <c r="F18" s="19"/>
      <c r="G18" s="20">
        <v>126600</v>
      </c>
      <c r="H18" s="10">
        <f t="shared" si="0"/>
        <v>10.128</v>
      </c>
      <c r="I18" s="9">
        <f t="shared" si="1"/>
        <v>1123400</v>
      </c>
      <c r="J18" s="19"/>
      <c r="K18" s="11" t="s">
        <v>17</v>
      </c>
      <c r="L18" s="12" t="s">
        <v>101</v>
      </c>
    </row>
    <row r="19" spans="2:14" ht="56.25" x14ac:dyDescent="0.3">
      <c r="B19" s="13">
        <v>8</v>
      </c>
      <c r="C19" s="7" t="s">
        <v>31</v>
      </c>
      <c r="D19" s="8">
        <v>200000</v>
      </c>
      <c r="E19" s="18"/>
      <c r="F19" s="19"/>
      <c r="G19" s="20">
        <v>35610</v>
      </c>
      <c r="H19" s="10">
        <f t="shared" si="0"/>
        <v>17.805</v>
      </c>
      <c r="I19" s="9">
        <f t="shared" si="1"/>
        <v>164390</v>
      </c>
      <c r="J19" s="19"/>
      <c r="K19" s="11" t="s">
        <v>32</v>
      </c>
      <c r="L19" s="12" t="s">
        <v>101</v>
      </c>
    </row>
    <row r="20" spans="2:14" ht="56.25" x14ac:dyDescent="0.3">
      <c r="B20" s="13">
        <v>9</v>
      </c>
      <c r="C20" s="7" t="s">
        <v>33</v>
      </c>
      <c r="D20" s="8"/>
      <c r="E20" s="18"/>
      <c r="F20" s="19"/>
      <c r="G20" s="20"/>
      <c r="H20" s="10"/>
      <c r="I20" s="9"/>
      <c r="J20" s="19"/>
      <c r="K20" s="11"/>
      <c r="L20" s="12"/>
    </row>
    <row r="21" spans="2:14" ht="55.5" customHeight="1" x14ac:dyDescent="0.3">
      <c r="B21" s="13"/>
      <c r="C21" s="7" t="s">
        <v>34</v>
      </c>
      <c r="D21" s="8">
        <v>3000000</v>
      </c>
      <c r="E21" s="18"/>
      <c r="F21" s="19"/>
      <c r="G21" s="20"/>
      <c r="H21" s="10">
        <f t="shared" si="0"/>
        <v>0</v>
      </c>
      <c r="I21" s="9">
        <f t="shared" si="1"/>
        <v>3000000</v>
      </c>
      <c r="J21" s="19"/>
      <c r="K21" s="11" t="s">
        <v>35</v>
      </c>
      <c r="L21" s="12" t="s">
        <v>20</v>
      </c>
    </row>
    <row r="22" spans="2:14" ht="58.5" customHeight="1" x14ac:dyDescent="0.3">
      <c r="B22" s="13"/>
      <c r="C22" s="7" t="s">
        <v>36</v>
      </c>
      <c r="D22" s="8">
        <v>3000000</v>
      </c>
      <c r="E22" s="18"/>
      <c r="F22" s="19"/>
      <c r="G22" s="20"/>
      <c r="H22" s="10">
        <f t="shared" si="0"/>
        <v>0</v>
      </c>
      <c r="I22" s="9">
        <f t="shared" si="1"/>
        <v>3000000</v>
      </c>
      <c r="J22" s="19"/>
      <c r="K22" s="11" t="s">
        <v>35</v>
      </c>
      <c r="L22" s="12" t="s">
        <v>20</v>
      </c>
    </row>
    <row r="23" spans="2:14" ht="62.25" customHeight="1" x14ac:dyDescent="0.3">
      <c r="B23" s="13"/>
      <c r="C23" s="7" t="s">
        <v>37</v>
      </c>
      <c r="D23" s="8">
        <v>3000000</v>
      </c>
      <c r="E23" s="18"/>
      <c r="F23" s="19"/>
      <c r="G23" s="20"/>
      <c r="H23" s="10">
        <f t="shared" si="0"/>
        <v>0</v>
      </c>
      <c r="I23" s="9">
        <f t="shared" si="1"/>
        <v>3000000</v>
      </c>
      <c r="J23" s="19"/>
      <c r="K23" s="11" t="s">
        <v>35</v>
      </c>
      <c r="L23" s="12" t="s">
        <v>20</v>
      </c>
    </row>
    <row r="24" spans="2:14" ht="62.25" customHeight="1" x14ac:dyDescent="0.3">
      <c r="B24" s="13"/>
      <c r="C24" s="7" t="s">
        <v>38</v>
      </c>
      <c r="D24" s="8">
        <v>1000000</v>
      </c>
      <c r="E24" s="18"/>
      <c r="F24" s="19"/>
      <c r="G24" s="20"/>
      <c r="H24" s="10">
        <f t="shared" si="0"/>
        <v>0</v>
      </c>
      <c r="I24" s="9">
        <f t="shared" si="1"/>
        <v>1000000</v>
      </c>
      <c r="J24" s="19"/>
      <c r="K24" s="11" t="s">
        <v>35</v>
      </c>
      <c r="L24" s="12" t="s">
        <v>20</v>
      </c>
    </row>
    <row r="25" spans="2:14" ht="62.25" customHeight="1" x14ac:dyDescent="0.3">
      <c r="B25" s="13"/>
      <c r="C25" s="7" t="s">
        <v>39</v>
      </c>
      <c r="D25" s="8">
        <v>3000000</v>
      </c>
      <c r="E25" s="18"/>
      <c r="F25" s="19"/>
      <c r="G25" s="20">
        <v>2880000</v>
      </c>
      <c r="H25" s="10">
        <f t="shared" si="0"/>
        <v>96</v>
      </c>
      <c r="I25" s="9">
        <f t="shared" si="1"/>
        <v>120000</v>
      </c>
      <c r="J25" s="22">
        <f>D25-G25</f>
        <v>120000</v>
      </c>
      <c r="K25" s="11" t="s">
        <v>35</v>
      </c>
      <c r="L25" s="12" t="s">
        <v>102</v>
      </c>
    </row>
    <row r="26" spans="2:14" ht="56.25" x14ac:dyDescent="0.3">
      <c r="B26" s="6">
        <v>10</v>
      </c>
      <c r="C26" s="7" t="s">
        <v>40</v>
      </c>
      <c r="D26" s="8">
        <v>4120000</v>
      </c>
      <c r="E26" s="18"/>
      <c r="F26" s="19"/>
      <c r="G26" s="20"/>
      <c r="H26" s="10">
        <f t="shared" si="0"/>
        <v>0</v>
      </c>
      <c r="I26" s="9">
        <f t="shared" si="1"/>
        <v>4120000</v>
      </c>
      <c r="J26" s="19"/>
      <c r="K26" s="11" t="s">
        <v>41</v>
      </c>
      <c r="L26" s="12" t="s">
        <v>124</v>
      </c>
      <c r="N26" s="17">
        <v>210</v>
      </c>
    </row>
    <row r="27" spans="2:14" ht="37.5" x14ac:dyDescent="0.3">
      <c r="B27" s="13">
        <v>11</v>
      </c>
      <c r="C27" s="7" t="s">
        <v>42</v>
      </c>
      <c r="D27" s="8">
        <v>100200</v>
      </c>
      <c r="E27" s="18"/>
      <c r="F27" s="19"/>
      <c r="G27" s="20">
        <v>91800</v>
      </c>
      <c r="H27" s="10">
        <f t="shared" si="0"/>
        <v>91.616766467065872</v>
      </c>
      <c r="I27" s="9">
        <f t="shared" si="1"/>
        <v>8400</v>
      </c>
      <c r="J27" s="19"/>
      <c r="K27" s="11" t="s">
        <v>43</v>
      </c>
      <c r="L27" s="12" t="s">
        <v>101</v>
      </c>
    </row>
    <row r="28" spans="2:14" ht="37.5" x14ac:dyDescent="0.3">
      <c r="B28" s="13">
        <v>12</v>
      </c>
      <c r="C28" s="7" t="s">
        <v>44</v>
      </c>
      <c r="D28" s="8">
        <v>242200</v>
      </c>
      <c r="E28" s="18"/>
      <c r="F28" s="19"/>
      <c r="G28" s="20">
        <v>228750</v>
      </c>
      <c r="H28" s="10">
        <f t="shared" si="0"/>
        <v>94.4467382328654</v>
      </c>
      <c r="I28" s="9">
        <f t="shared" si="1"/>
        <v>13450</v>
      </c>
      <c r="J28" s="19"/>
      <c r="K28" s="11" t="s">
        <v>43</v>
      </c>
      <c r="L28" s="12" t="s">
        <v>101</v>
      </c>
    </row>
    <row r="29" spans="2:14" ht="37.5" x14ac:dyDescent="0.3">
      <c r="B29" s="6">
        <v>13</v>
      </c>
      <c r="C29" s="7" t="s">
        <v>45</v>
      </c>
      <c r="D29" s="8">
        <v>865000</v>
      </c>
      <c r="E29" s="18"/>
      <c r="F29" s="19"/>
      <c r="G29" s="20">
        <v>85000</v>
      </c>
      <c r="H29" s="10">
        <f t="shared" si="0"/>
        <v>9.8265895953757223</v>
      </c>
      <c r="I29" s="9">
        <f t="shared" si="1"/>
        <v>780000</v>
      </c>
      <c r="J29" s="19"/>
      <c r="K29" s="11" t="s">
        <v>46</v>
      </c>
      <c r="L29" s="12" t="s">
        <v>101</v>
      </c>
    </row>
    <row r="30" spans="2:14" ht="37.5" x14ac:dyDescent="0.3">
      <c r="B30" s="13">
        <v>14</v>
      </c>
      <c r="C30" s="7" t="s">
        <v>47</v>
      </c>
      <c r="D30" s="8">
        <v>6500000</v>
      </c>
      <c r="E30" s="18"/>
      <c r="F30" s="19"/>
      <c r="G30" s="20">
        <v>15860</v>
      </c>
      <c r="H30" s="10">
        <f t="shared" si="0"/>
        <v>0.24399999999999999</v>
      </c>
      <c r="I30" s="9">
        <f t="shared" si="1"/>
        <v>6484140</v>
      </c>
      <c r="J30" s="19"/>
      <c r="K30" s="11" t="s">
        <v>48</v>
      </c>
      <c r="L30" s="12" t="s">
        <v>101</v>
      </c>
    </row>
    <row r="31" spans="2:14" ht="56.25" x14ac:dyDescent="0.3">
      <c r="B31" s="13">
        <v>15</v>
      </c>
      <c r="C31" s="7" t="s">
        <v>49</v>
      </c>
      <c r="D31" s="8">
        <v>21560000</v>
      </c>
      <c r="E31" s="20">
        <v>19874000</v>
      </c>
      <c r="F31" s="21" t="s">
        <v>125</v>
      </c>
      <c r="G31" s="20"/>
      <c r="H31" s="10">
        <f t="shared" si="0"/>
        <v>0</v>
      </c>
      <c r="I31" s="9">
        <f t="shared" si="1"/>
        <v>21560000</v>
      </c>
      <c r="J31" s="15">
        <f>D31-E31</f>
        <v>1686000</v>
      </c>
      <c r="K31" s="11" t="s">
        <v>50</v>
      </c>
      <c r="L31" s="12" t="s">
        <v>107</v>
      </c>
    </row>
    <row r="32" spans="2:14" ht="75" x14ac:dyDescent="0.3">
      <c r="B32" s="6">
        <v>16</v>
      </c>
      <c r="C32" s="7" t="s">
        <v>51</v>
      </c>
      <c r="D32" s="8">
        <v>6500000</v>
      </c>
      <c r="E32" s="18"/>
      <c r="F32" s="19"/>
      <c r="G32" s="20"/>
      <c r="H32" s="10">
        <f t="shared" si="0"/>
        <v>0</v>
      </c>
      <c r="I32" s="9">
        <f t="shared" si="1"/>
        <v>6500000</v>
      </c>
      <c r="J32" s="19"/>
      <c r="K32" s="11" t="s">
        <v>50</v>
      </c>
      <c r="L32" s="12" t="s">
        <v>112</v>
      </c>
    </row>
    <row r="33" spans="2:12" ht="37.5" x14ac:dyDescent="0.3">
      <c r="B33" s="13">
        <v>17</v>
      </c>
      <c r="C33" s="7" t="s">
        <v>52</v>
      </c>
      <c r="D33" s="8">
        <v>2241200</v>
      </c>
      <c r="E33" s="18"/>
      <c r="F33" s="19"/>
      <c r="G33" s="20">
        <v>262600</v>
      </c>
      <c r="H33" s="10">
        <f t="shared" si="0"/>
        <v>11.716937354988399</v>
      </c>
      <c r="I33" s="9">
        <f t="shared" si="1"/>
        <v>1978600</v>
      </c>
      <c r="J33" s="19"/>
      <c r="K33" s="11" t="s">
        <v>53</v>
      </c>
      <c r="L33" s="12" t="s">
        <v>101</v>
      </c>
    </row>
    <row r="34" spans="2:12" ht="56.25" x14ac:dyDescent="0.3">
      <c r="B34" s="13">
        <v>18</v>
      </c>
      <c r="C34" s="7" t="s">
        <v>54</v>
      </c>
      <c r="D34" s="8">
        <v>783000</v>
      </c>
      <c r="E34" s="15">
        <v>599000</v>
      </c>
      <c r="F34" s="21" t="s">
        <v>106</v>
      </c>
      <c r="G34" s="20"/>
      <c r="H34" s="10">
        <f t="shared" si="0"/>
        <v>0</v>
      </c>
      <c r="I34" s="9">
        <f t="shared" si="1"/>
        <v>783000</v>
      </c>
      <c r="J34" s="15">
        <f>D34-E34</f>
        <v>184000</v>
      </c>
      <c r="K34" s="11" t="s">
        <v>55</v>
      </c>
      <c r="L34" s="12" t="s">
        <v>107</v>
      </c>
    </row>
    <row r="35" spans="2:12" ht="56.25" x14ac:dyDescent="0.3">
      <c r="B35" s="6">
        <v>19</v>
      </c>
      <c r="C35" s="7" t="s">
        <v>56</v>
      </c>
      <c r="D35" s="8">
        <v>8029100</v>
      </c>
      <c r="E35" s="20">
        <v>5054000</v>
      </c>
      <c r="F35" s="21" t="s">
        <v>106</v>
      </c>
      <c r="G35" s="20">
        <v>324466.8</v>
      </c>
      <c r="H35" s="10">
        <f t="shared" si="0"/>
        <v>4.0411353700912933</v>
      </c>
      <c r="I35" s="9">
        <f t="shared" si="1"/>
        <v>7704633.2000000002</v>
      </c>
      <c r="J35" s="15">
        <f t="shared" ref="J35:J36" si="2">D35-E35</f>
        <v>2975100</v>
      </c>
      <c r="K35" s="11" t="s">
        <v>55</v>
      </c>
      <c r="L35" s="12" t="s">
        <v>107</v>
      </c>
    </row>
    <row r="36" spans="2:12" ht="75" x14ac:dyDescent="0.3">
      <c r="B36" s="13">
        <v>20</v>
      </c>
      <c r="C36" s="7" t="s">
        <v>57</v>
      </c>
      <c r="D36" s="8">
        <v>10574200</v>
      </c>
      <c r="E36" s="20">
        <v>6589000</v>
      </c>
      <c r="F36" s="21" t="s">
        <v>108</v>
      </c>
      <c r="G36" s="20"/>
      <c r="H36" s="10">
        <f t="shared" si="0"/>
        <v>0</v>
      </c>
      <c r="I36" s="9">
        <f t="shared" si="1"/>
        <v>10574200</v>
      </c>
      <c r="J36" s="15">
        <f t="shared" si="2"/>
        <v>3985200</v>
      </c>
      <c r="K36" s="11" t="s">
        <v>55</v>
      </c>
      <c r="L36" s="12" t="s">
        <v>107</v>
      </c>
    </row>
    <row r="37" spans="2:12" ht="93.75" x14ac:dyDescent="0.3">
      <c r="B37" s="13">
        <v>21</v>
      </c>
      <c r="C37" s="7" t="s">
        <v>58</v>
      </c>
      <c r="D37" s="8">
        <v>5528000</v>
      </c>
      <c r="E37" s="20">
        <v>4975000</v>
      </c>
      <c r="F37" s="21" t="s">
        <v>106</v>
      </c>
      <c r="G37" s="20"/>
      <c r="H37" s="10">
        <f t="shared" si="0"/>
        <v>0</v>
      </c>
      <c r="I37" s="9">
        <f t="shared" si="1"/>
        <v>5528000</v>
      </c>
      <c r="J37" s="15">
        <f>D37-E37</f>
        <v>553000</v>
      </c>
      <c r="K37" s="11" t="s">
        <v>59</v>
      </c>
      <c r="L37" s="12" t="s">
        <v>107</v>
      </c>
    </row>
    <row r="38" spans="2:12" ht="56.25" x14ac:dyDescent="0.3">
      <c r="B38" s="6">
        <v>22</v>
      </c>
      <c r="C38" s="7" t="s">
        <v>60</v>
      </c>
      <c r="D38" s="8"/>
      <c r="E38" s="19"/>
      <c r="F38" s="19"/>
      <c r="G38" s="20"/>
      <c r="H38" s="10"/>
      <c r="I38" s="9"/>
      <c r="J38" s="19"/>
      <c r="K38" s="11"/>
      <c r="L38" s="12"/>
    </row>
    <row r="39" spans="2:12" ht="37.5" x14ac:dyDescent="0.3">
      <c r="B39" s="6"/>
      <c r="C39" s="7" t="s">
        <v>126</v>
      </c>
      <c r="D39" s="8">
        <v>5940000</v>
      </c>
      <c r="E39" s="19"/>
      <c r="F39" s="19"/>
      <c r="G39" s="20"/>
      <c r="H39" s="10">
        <f t="shared" si="0"/>
        <v>0</v>
      </c>
      <c r="I39" s="9">
        <f t="shared" si="1"/>
        <v>5940000</v>
      </c>
      <c r="J39" s="19"/>
      <c r="K39" s="11" t="s">
        <v>59</v>
      </c>
      <c r="L39" s="12" t="s">
        <v>107</v>
      </c>
    </row>
    <row r="40" spans="2:12" ht="37.5" x14ac:dyDescent="0.3">
      <c r="B40" s="6"/>
      <c r="C40" s="7" t="s">
        <v>127</v>
      </c>
      <c r="D40" s="8">
        <v>5940000</v>
      </c>
      <c r="E40" s="19"/>
      <c r="F40" s="19"/>
      <c r="G40" s="20"/>
      <c r="H40" s="10">
        <f t="shared" si="0"/>
        <v>0</v>
      </c>
      <c r="I40" s="9">
        <f t="shared" si="1"/>
        <v>5940000</v>
      </c>
      <c r="J40" s="19"/>
      <c r="K40" s="11" t="s">
        <v>59</v>
      </c>
      <c r="L40" s="12" t="s">
        <v>107</v>
      </c>
    </row>
    <row r="41" spans="2:12" ht="56.25" x14ac:dyDescent="0.3">
      <c r="B41" s="13">
        <v>23</v>
      </c>
      <c r="C41" s="7" t="s">
        <v>128</v>
      </c>
      <c r="D41" s="8">
        <v>5776900</v>
      </c>
      <c r="E41" s="18"/>
      <c r="F41" s="19"/>
      <c r="G41" s="20"/>
      <c r="H41" s="10">
        <f t="shared" si="0"/>
        <v>0</v>
      </c>
      <c r="I41" s="9">
        <f t="shared" si="1"/>
        <v>5776900</v>
      </c>
      <c r="J41" s="19"/>
      <c r="K41" s="11" t="s">
        <v>59</v>
      </c>
      <c r="L41" s="12" t="s">
        <v>129</v>
      </c>
    </row>
    <row r="42" spans="2:12" ht="56.25" x14ac:dyDescent="0.3">
      <c r="B42" s="13">
        <v>24</v>
      </c>
      <c r="C42" s="7" t="s">
        <v>62</v>
      </c>
      <c r="D42" s="8">
        <v>10000000</v>
      </c>
      <c r="E42" s="20">
        <v>9950000</v>
      </c>
      <c r="F42" s="21" t="s">
        <v>109</v>
      </c>
      <c r="G42" s="20">
        <v>3482500</v>
      </c>
      <c r="H42" s="10">
        <f t="shared" si="0"/>
        <v>34.825000000000003</v>
      </c>
      <c r="I42" s="9">
        <f t="shared" si="1"/>
        <v>6517500</v>
      </c>
      <c r="J42" s="22">
        <f>D42-E42</f>
        <v>50000</v>
      </c>
      <c r="K42" s="11" t="s">
        <v>59</v>
      </c>
      <c r="L42" s="12" t="s">
        <v>107</v>
      </c>
    </row>
    <row r="43" spans="2:12" ht="37.5" x14ac:dyDescent="0.3">
      <c r="B43" s="6">
        <v>25</v>
      </c>
      <c r="C43" s="7" t="s">
        <v>63</v>
      </c>
      <c r="D43" s="8">
        <v>4950000</v>
      </c>
      <c r="E43" s="20">
        <v>4930000</v>
      </c>
      <c r="F43" s="21" t="s">
        <v>109</v>
      </c>
      <c r="G43" s="20"/>
      <c r="H43" s="10">
        <f t="shared" si="0"/>
        <v>0</v>
      </c>
      <c r="I43" s="9">
        <f t="shared" si="1"/>
        <v>4950000</v>
      </c>
      <c r="J43" s="22">
        <f t="shared" ref="J43:J44" si="3">D43-E43</f>
        <v>20000</v>
      </c>
      <c r="K43" s="11" t="s">
        <v>59</v>
      </c>
      <c r="L43" s="12" t="s">
        <v>107</v>
      </c>
    </row>
    <row r="44" spans="2:12" ht="56.25" x14ac:dyDescent="0.3">
      <c r="B44" s="13">
        <v>26</v>
      </c>
      <c r="C44" s="7" t="s">
        <v>64</v>
      </c>
      <c r="D44" s="8">
        <v>7920000</v>
      </c>
      <c r="E44" s="20">
        <v>7529000</v>
      </c>
      <c r="F44" s="21" t="s">
        <v>109</v>
      </c>
      <c r="G44" s="20"/>
      <c r="H44" s="10">
        <f t="shared" si="0"/>
        <v>0</v>
      </c>
      <c r="I44" s="9">
        <f t="shared" si="1"/>
        <v>7920000</v>
      </c>
      <c r="J44" s="22">
        <f t="shared" si="3"/>
        <v>391000</v>
      </c>
      <c r="K44" s="11" t="s">
        <v>59</v>
      </c>
      <c r="L44" s="12" t="s">
        <v>107</v>
      </c>
    </row>
    <row r="45" spans="2:12" ht="37.5" x14ac:dyDescent="0.3">
      <c r="B45" s="13">
        <v>27</v>
      </c>
      <c r="C45" s="7" t="s">
        <v>65</v>
      </c>
      <c r="D45" s="8">
        <v>11711000</v>
      </c>
      <c r="E45" s="20">
        <v>7500000</v>
      </c>
      <c r="F45" s="21" t="s">
        <v>110</v>
      </c>
      <c r="G45" s="20">
        <v>2400000</v>
      </c>
      <c r="H45" s="10">
        <f t="shared" si="0"/>
        <v>20.493553069763472</v>
      </c>
      <c r="I45" s="9">
        <f t="shared" si="1"/>
        <v>9311000</v>
      </c>
      <c r="J45" s="19"/>
      <c r="K45" s="11" t="s">
        <v>66</v>
      </c>
      <c r="L45" s="12" t="s">
        <v>107</v>
      </c>
    </row>
    <row r="46" spans="2:12" ht="56.25" x14ac:dyDescent="0.3">
      <c r="B46" s="6">
        <v>28</v>
      </c>
      <c r="C46" s="7" t="s">
        <v>67</v>
      </c>
      <c r="D46" s="8">
        <v>12025000</v>
      </c>
      <c r="E46" s="20">
        <v>7862000</v>
      </c>
      <c r="F46" s="21" t="s">
        <v>111</v>
      </c>
      <c r="G46" s="20"/>
      <c r="H46" s="10">
        <f t="shared" si="0"/>
        <v>0</v>
      </c>
      <c r="I46" s="9">
        <f t="shared" si="1"/>
        <v>12025000</v>
      </c>
      <c r="J46" s="19"/>
      <c r="K46" s="11" t="s">
        <v>66</v>
      </c>
      <c r="L46" s="12" t="s">
        <v>107</v>
      </c>
    </row>
    <row r="47" spans="2:12" ht="56.25" x14ac:dyDescent="0.3">
      <c r="B47" s="13">
        <v>29</v>
      </c>
      <c r="C47" s="7" t="s">
        <v>68</v>
      </c>
      <c r="D47" s="8">
        <v>11019100</v>
      </c>
      <c r="E47" s="18"/>
      <c r="F47" s="19"/>
      <c r="G47" s="20"/>
      <c r="H47" s="10">
        <f t="shared" si="0"/>
        <v>0</v>
      </c>
      <c r="I47" s="9">
        <f t="shared" si="1"/>
        <v>11019100</v>
      </c>
      <c r="J47" s="19"/>
      <c r="K47" s="11" t="s">
        <v>69</v>
      </c>
      <c r="L47" s="12" t="s">
        <v>130</v>
      </c>
    </row>
    <row r="48" spans="2:12" ht="56.25" x14ac:dyDescent="0.3">
      <c r="B48" s="13">
        <v>30</v>
      </c>
      <c r="C48" s="7" t="s">
        <v>70</v>
      </c>
      <c r="D48" s="8">
        <v>1754200</v>
      </c>
      <c r="E48" s="20">
        <v>1448000</v>
      </c>
      <c r="F48" s="21" t="s">
        <v>131</v>
      </c>
      <c r="G48" s="20"/>
      <c r="H48" s="10">
        <f t="shared" si="0"/>
        <v>0</v>
      </c>
      <c r="I48" s="9">
        <f t="shared" si="1"/>
        <v>1754200</v>
      </c>
      <c r="J48" s="19"/>
      <c r="K48" s="11" t="s">
        <v>69</v>
      </c>
      <c r="L48" s="12" t="s">
        <v>107</v>
      </c>
    </row>
    <row r="49" spans="2:12" ht="42.75" customHeight="1" x14ac:dyDescent="0.3">
      <c r="B49" s="6">
        <v>31</v>
      </c>
      <c r="C49" s="7" t="s">
        <v>71</v>
      </c>
      <c r="D49" s="8">
        <v>3969000</v>
      </c>
      <c r="E49" s="20">
        <v>2888000</v>
      </c>
      <c r="F49" s="21" t="s">
        <v>113</v>
      </c>
      <c r="G49" s="20"/>
      <c r="H49" s="10">
        <f t="shared" si="0"/>
        <v>0</v>
      </c>
      <c r="I49" s="9">
        <f t="shared" si="1"/>
        <v>3969000</v>
      </c>
      <c r="J49" s="22">
        <f>D49-E49</f>
        <v>1081000</v>
      </c>
      <c r="K49" s="11" t="s">
        <v>72</v>
      </c>
      <c r="L49" s="12" t="s">
        <v>107</v>
      </c>
    </row>
    <row r="50" spans="2:12" ht="56.25" x14ac:dyDescent="0.3">
      <c r="B50" s="13">
        <v>32</v>
      </c>
      <c r="C50" s="7" t="s">
        <v>73</v>
      </c>
      <c r="D50" s="8">
        <v>8361100</v>
      </c>
      <c r="E50" s="20">
        <v>4336000</v>
      </c>
      <c r="F50" s="21" t="s">
        <v>114</v>
      </c>
      <c r="G50" s="20"/>
      <c r="H50" s="10">
        <f t="shared" si="0"/>
        <v>0</v>
      </c>
      <c r="I50" s="9">
        <f t="shared" si="1"/>
        <v>8361100</v>
      </c>
      <c r="J50" s="15">
        <f>D50-E50</f>
        <v>4025100</v>
      </c>
      <c r="K50" s="11" t="s">
        <v>72</v>
      </c>
      <c r="L50" s="12" t="s">
        <v>107</v>
      </c>
    </row>
    <row r="51" spans="2:12" ht="56.25" x14ac:dyDescent="0.3">
      <c r="B51" s="13">
        <v>33</v>
      </c>
      <c r="C51" s="7" t="s">
        <v>74</v>
      </c>
      <c r="D51" s="8">
        <v>1509200</v>
      </c>
      <c r="E51" s="23">
        <v>886000</v>
      </c>
      <c r="F51" s="21" t="s">
        <v>132</v>
      </c>
      <c r="G51" s="20"/>
      <c r="H51" s="10">
        <f t="shared" si="0"/>
        <v>0</v>
      </c>
      <c r="I51" s="9">
        <f t="shared" si="1"/>
        <v>1509200</v>
      </c>
      <c r="J51" s="41">
        <f>D51-E51</f>
        <v>623200</v>
      </c>
      <c r="K51" s="11" t="s">
        <v>75</v>
      </c>
      <c r="L51" s="12" t="s">
        <v>107</v>
      </c>
    </row>
    <row r="52" spans="2:12" ht="56.25" x14ac:dyDescent="0.3">
      <c r="B52" s="6">
        <v>34</v>
      </c>
      <c r="C52" s="7" t="s">
        <v>76</v>
      </c>
      <c r="D52" s="8">
        <v>10470400</v>
      </c>
      <c r="E52" s="18"/>
      <c r="F52" s="19"/>
      <c r="G52" s="20"/>
      <c r="H52" s="10">
        <f t="shared" si="0"/>
        <v>0</v>
      </c>
      <c r="I52" s="9">
        <f t="shared" si="1"/>
        <v>10470400</v>
      </c>
      <c r="J52" s="19"/>
      <c r="K52" s="11" t="s">
        <v>75</v>
      </c>
      <c r="L52" s="12" t="s">
        <v>104</v>
      </c>
    </row>
    <row r="53" spans="2:12" ht="37.5" x14ac:dyDescent="0.3">
      <c r="B53" s="13">
        <v>35</v>
      </c>
      <c r="C53" s="7" t="s">
        <v>77</v>
      </c>
      <c r="D53" s="8">
        <v>3430000</v>
      </c>
      <c r="E53" s="15">
        <v>3047000</v>
      </c>
      <c r="F53" s="21" t="s">
        <v>133</v>
      </c>
      <c r="G53" s="20"/>
      <c r="H53" s="10">
        <f t="shared" si="0"/>
        <v>0</v>
      </c>
      <c r="I53" s="9">
        <f t="shared" si="1"/>
        <v>3430000</v>
      </c>
      <c r="J53" s="15">
        <f>D53-E53</f>
        <v>383000</v>
      </c>
      <c r="K53" s="11" t="s">
        <v>75</v>
      </c>
      <c r="L53" s="12" t="s">
        <v>107</v>
      </c>
    </row>
    <row r="54" spans="2:12" ht="75" x14ac:dyDescent="0.3">
      <c r="B54" s="13">
        <v>36</v>
      </c>
      <c r="C54" s="7" t="s">
        <v>78</v>
      </c>
      <c r="D54" s="8">
        <v>12119700</v>
      </c>
      <c r="E54" s="15">
        <v>9400000</v>
      </c>
      <c r="F54" s="21" t="s">
        <v>134</v>
      </c>
      <c r="G54" s="20"/>
      <c r="H54" s="10">
        <f t="shared" si="0"/>
        <v>0</v>
      </c>
      <c r="I54" s="9">
        <f t="shared" si="1"/>
        <v>12119700</v>
      </c>
      <c r="J54" s="19"/>
      <c r="K54" s="11" t="s">
        <v>79</v>
      </c>
      <c r="L54" s="12" t="s">
        <v>107</v>
      </c>
    </row>
    <row r="55" spans="2:12" ht="75" x14ac:dyDescent="0.3">
      <c r="B55" s="6">
        <v>37</v>
      </c>
      <c r="C55" s="7" t="s">
        <v>80</v>
      </c>
      <c r="D55" s="8">
        <v>7906600</v>
      </c>
      <c r="E55" s="19">
        <v>5530000</v>
      </c>
      <c r="F55" s="21" t="s">
        <v>135</v>
      </c>
      <c r="G55" s="20"/>
      <c r="H55" s="10">
        <f t="shared" si="0"/>
        <v>0</v>
      </c>
      <c r="I55" s="9">
        <f t="shared" si="1"/>
        <v>7906600</v>
      </c>
      <c r="J55" s="19"/>
      <c r="K55" s="11" t="s">
        <v>79</v>
      </c>
      <c r="L55" s="12" t="s">
        <v>107</v>
      </c>
    </row>
    <row r="56" spans="2:12" ht="75" x14ac:dyDescent="0.3">
      <c r="B56" s="13">
        <v>38</v>
      </c>
      <c r="C56" s="7" t="s">
        <v>81</v>
      </c>
      <c r="D56" s="8">
        <v>9800000</v>
      </c>
      <c r="E56" s="19">
        <v>9299000</v>
      </c>
      <c r="F56" s="21" t="s">
        <v>136</v>
      </c>
      <c r="G56" s="20"/>
      <c r="H56" s="10">
        <f t="shared" si="0"/>
        <v>0</v>
      </c>
      <c r="I56" s="9">
        <f t="shared" si="1"/>
        <v>9800000</v>
      </c>
      <c r="J56" s="19"/>
      <c r="K56" s="11" t="s">
        <v>79</v>
      </c>
      <c r="L56" s="12" t="s">
        <v>107</v>
      </c>
    </row>
    <row r="57" spans="2:12" ht="56.25" x14ac:dyDescent="0.3">
      <c r="B57" s="13">
        <v>39</v>
      </c>
      <c r="C57" s="7" t="s">
        <v>82</v>
      </c>
      <c r="D57" s="8">
        <v>19899900</v>
      </c>
      <c r="E57" s="18"/>
      <c r="F57" s="19"/>
      <c r="G57" s="20"/>
      <c r="H57" s="10">
        <f t="shared" si="0"/>
        <v>0</v>
      </c>
      <c r="I57" s="9">
        <f t="shared" si="1"/>
        <v>19899900</v>
      </c>
      <c r="J57" s="19"/>
      <c r="K57" s="11" t="s">
        <v>79</v>
      </c>
      <c r="L57" s="12" t="s">
        <v>137</v>
      </c>
    </row>
    <row r="58" spans="2:12" ht="37.5" x14ac:dyDescent="0.3">
      <c r="B58" s="6">
        <v>40</v>
      </c>
      <c r="C58" s="7" t="s">
        <v>83</v>
      </c>
      <c r="D58" s="8">
        <v>5571700</v>
      </c>
      <c r="E58" s="18"/>
      <c r="F58" s="19"/>
      <c r="G58" s="20"/>
      <c r="H58" s="10">
        <f t="shared" si="0"/>
        <v>0</v>
      </c>
      <c r="I58" s="9">
        <f t="shared" si="1"/>
        <v>5571700</v>
      </c>
      <c r="J58" s="19"/>
      <c r="K58" s="11" t="s">
        <v>84</v>
      </c>
      <c r="L58" s="12" t="s">
        <v>138</v>
      </c>
    </row>
    <row r="59" spans="2:12" ht="56.25" x14ac:dyDescent="0.3">
      <c r="B59" s="13">
        <v>41</v>
      </c>
      <c r="C59" s="7" t="s">
        <v>85</v>
      </c>
      <c r="D59" s="8">
        <v>2338300</v>
      </c>
      <c r="E59" s="18"/>
      <c r="F59" s="19"/>
      <c r="G59" s="20"/>
      <c r="H59" s="10">
        <f t="shared" si="0"/>
        <v>0</v>
      </c>
      <c r="I59" s="9">
        <f t="shared" si="1"/>
        <v>2338300</v>
      </c>
      <c r="J59" s="19"/>
      <c r="K59" s="11" t="s">
        <v>84</v>
      </c>
      <c r="L59" s="12" t="s">
        <v>139</v>
      </c>
    </row>
    <row r="60" spans="2:12" ht="37.5" x14ac:dyDescent="0.3">
      <c r="B60" s="13">
        <v>42</v>
      </c>
      <c r="C60" s="7" t="s">
        <v>86</v>
      </c>
      <c r="D60" s="8">
        <v>13563200</v>
      </c>
      <c r="E60" s="18"/>
      <c r="F60" s="19"/>
      <c r="G60" s="20"/>
      <c r="H60" s="10">
        <f t="shared" si="0"/>
        <v>0</v>
      </c>
      <c r="I60" s="9">
        <f t="shared" si="1"/>
        <v>13563200</v>
      </c>
      <c r="J60" s="19"/>
      <c r="K60" s="11" t="s">
        <v>84</v>
      </c>
      <c r="L60" s="12" t="s">
        <v>15</v>
      </c>
    </row>
    <row r="61" spans="2:12" ht="37.5" x14ac:dyDescent="0.3">
      <c r="B61" s="6">
        <v>43</v>
      </c>
      <c r="C61" s="7" t="s">
        <v>87</v>
      </c>
      <c r="D61" s="8">
        <v>13720000</v>
      </c>
      <c r="E61" s="20">
        <v>10498000</v>
      </c>
      <c r="F61" s="21" t="s">
        <v>140</v>
      </c>
      <c r="G61" s="20"/>
      <c r="H61" s="10">
        <f t="shared" si="0"/>
        <v>0</v>
      </c>
      <c r="I61" s="9">
        <f t="shared" si="1"/>
        <v>13720000</v>
      </c>
      <c r="J61" s="15">
        <f>D61-E61</f>
        <v>3222000</v>
      </c>
      <c r="K61" s="11" t="s">
        <v>88</v>
      </c>
      <c r="L61" s="12" t="s">
        <v>107</v>
      </c>
    </row>
    <row r="62" spans="2:12" ht="75" x14ac:dyDescent="0.3">
      <c r="B62" s="13">
        <v>44</v>
      </c>
      <c r="C62" s="7" t="s">
        <v>89</v>
      </c>
      <c r="D62" s="8">
        <v>9780400</v>
      </c>
      <c r="E62" s="20">
        <v>7392392</v>
      </c>
      <c r="F62" s="21" t="s">
        <v>117</v>
      </c>
      <c r="G62" s="20"/>
      <c r="H62" s="10">
        <f t="shared" si="0"/>
        <v>0</v>
      </c>
      <c r="I62" s="9">
        <f t="shared" si="1"/>
        <v>9780400</v>
      </c>
      <c r="J62" s="22">
        <f>D62-E62</f>
        <v>2388008</v>
      </c>
      <c r="K62" s="11" t="s">
        <v>90</v>
      </c>
      <c r="L62" s="12" t="s">
        <v>107</v>
      </c>
    </row>
    <row r="63" spans="2:12" ht="37.5" x14ac:dyDescent="0.3">
      <c r="B63" s="13">
        <v>45</v>
      </c>
      <c r="C63" s="7" t="s">
        <v>91</v>
      </c>
      <c r="D63" s="8">
        <v>19796000</v>
      </c>
      <c r="E63" s="20">
        <v>17497000</v>
      </c>
      <c r="F63" s="21" t="s">
        <v>118</v>
      </c>
      <c r="G63" s="20"/>
      <c r="H63" s="10">
        <f t="shared" si="0"/>
        <v>0</v>
      </c>
      <c r="I63" s="9">
        <f t="shared" si="1"/>
        <v>19796000</v>
      </c>
      <c r="J63" s="22">
        <f t="shared" ref="J63:J64" si="4">D63-E63</f>
        <v>2299000</v>
      </c>
      <c r="K63" s="11" t="s">
        <v>90</v>
      </c>
      <c r="L63" s="12" t="s">
        <v>107</v>
      </c>
    </row>
    <row r="64" spans="2:12" ht="56.25" x14ac:dyDescent="0.3">
      <c r="B64" s="6">
        <v>46</v>
      </c>
      <c r="C64" s="7" t="s">
        <v>92</v>
      </c>
      <c r="D64" s="8">
        <v>822200</v>
      </c>
      <c r="E64" s="20">
        <v>820000</v>
      </c>
      <c r="F64" s="21" t="s">
        <v>119</v>
      </c>
      <c r="G64" s="20">
        <v>474111</v>
      </c>
      <c r="H64" s="10">
        <f t="shared" si="0"/>
        <v>57.663707127219652</v>
      </c>
      <c r="I64" s="9">
        <f t="shared" si="1"/>
        <v>348089</v>
      </c>
      <c r="J64" s="22">
        <f t="shared" si="4"/>
        <v>2200</v>
      </c>
      <c r="K64" s="11" t="s">
        <v>93</v>
      </c>
      <c r="L64" s="12" t="s">
        <v>107</v>
      </c>
    </row>
    <row r="65" spans="2:12" ht="56.25" x14ac:dyDescent="0.3">
      <c r="B65" s="13">
        <v>47</v>
      </c>
      <c r="C65" s="7" t="s">
        <v>94</v>
      </c>
      <c r="D65" s="8">
        <v>7963500</v>
      </c>
      <c r="E65" s="23">
        <v>6370800</v>
      </c>
      <c r="F65" s="21" t="s">
        <v>120</v>
      </c>
      <c r="G65" s="20"/>
      <c r="H65" s="10">
        <f t="shared" si="0"/>
        <v>0</v>
      </c>
      <c r="I65" s="9">
        <f t="shared" si="1"/>
        <v>7963500</v>
      </c>
      <c r="J65" s="22">
        <f>D65-E65</f>
        <v>1592700</v>
      </c>
      <c r="K65" s="11" t="s">
        <v>93</v>
      </c>
      <c r="L65" s="12" t="s">
        <v>107</v>
      </c>
    </row>
    <row r="66" spans="2:12" ht="37.5" customHeight="1" x14ac:dyDescent="0.3">
      <c r="B66" s="19"/>
      <c r="C66" s="7" t="s">
        <v>95</v>
      </c>
      <c r="D66" s="8">
        <v>9000000</v>
      </c>
      <c r="E66" s="19"/>
      <c r="F66" s="19"/>
      <c r="G66" s="24">
        <v>1514710.64</v>
      </c>
      <c r="H66" s="10">
        <f t="shared" si="0"/>
        <v>16.830118222222222</v>
      </c>
      <c r="I66" s="9">
        <f t="shared" si="1"/>
        <v>7485289.3600000003</v>
      </c>
      <c r="J66" s="19"/>
      <c r="K66" s="11" t="s">
        <v>96</v>
      </c>
      <c r="L66" s="12"/>
    </row>
    <row r="67" spans="2:12" x14ac:dyDescent="0.3">
      <c r="B67" s="25"/>
      <c r="C67" s="26" t="s">
        <v>97</v>
      </c>
      <c r="D67" s="27">
        <f>SUM(D4:D66)</f>
        <v>351295000</v>
      </c>
      <c r="E67" s="28"/>
      <c r="F67" s="25"/>
      <c r="G67" s="42">
        <f>SUM(G4:G66)</f>
        <v>12410008.440000001</v>
      </c>
      <c r="H67" s="10">
        <f t="shared" si="0"/>
        <v>3.5326459072858998</v>
      </c>
      <c r="I67" s="27">
        <f>SUM(I4:I66)</f>
        <v>338884991.56</v>
      </c>
      <c r="J67" s="30">
        <f>SUM(J4:J66)</f>
        <v>25580508</v>
      </c>
      <c r="K67" s="31"/>
      <c r="L67" s="32"/>
    </row>
  </sheetData>
  <autoFilter ref="K1:K67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74"/>
  <sheetViews>
    <sheetView topLeftCell="B1" zoomScale="85" zoomScaleNormal="85" zoomScaleSheetLayoutView="85" workbookViewId="0">
      <selection activeCell="D10" sqref="D10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4.42578125" style="43" customWidth="1"/>
    <col min="9" max="9" width="9.28515625" style="34" customWidth="1"/>
    <col min="10" max="10" width="16.7109375" style="36" customWidth="1"/>
    <col min="11" max="11" width="14.7109375" style="33" customWidth="1"/>
    <col min="12" max="12" width="15.140625" style="37" customWidth="1"/>
    <col min="13" max="13" width="14.140625" style="38" customWidth="1"/>
    <col min="14" max="16384" width="9.140625" style="17"/>
  </cols>
  <sheetData>
    <row r="1" spans="2:13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2:13" s="1" customFormat="1" ht="20.25" customHeight="1" x14ac:dyDescent="0.2">
      <c r="B2" s="132" t="s">
        <v>141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3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5" t="s">
        <v>11</v>
      </c>
    </row>
    <row r="4" spans="2:13" s="1" customFormat="1" ht="56.25" x14ac:dyDescent="0.2">
      <c r="B4" s="6">
        <v>1</v>
      </c>
      <c r="C4" s="7" t="s">
        <v>12</v>
      </c>
      <c r="D4" s="8">
        <v>29000000</v>
      </c>
      <c r="E4" s="8"/>
      <c r="F4" s="9">
        <v>27550000</v>
      </c>
      <c r="G4" s="9" t="s">
        <v>143</v>
      </c>
      <c r="H4" s="40"/>
      <c r="I4" s="10" t="s">
        <v>13</v>
      </c>
      <c r="J4" s="9">
        <f>D4-F4</f>
        <v>1450000</v>
      </c>
      <c r="K4" s="9"/>
      <c r="L4" s="11" t="s">
        <v>14</v>
      </c>
      <c r="M4" s="12" t="s">
        <v>107</v>
      </c>
    </row>
    <row r="5" spans="2:13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300000</v>
      </c>
      <c r="I5" s="10">
        <f t="shared" ref="I5:I71" si="0">H5*100/D5</f>
        <v>100</v>
      </c>
      <c r="J5" s="9">
        <f t="shared" ref="J5:J70" si="1">D5-H5</f>
        <v>0</v>
      </c>
      <c r="K5" s="15"/>
      <c r="L5" s="16" t="s">
        <v>17</v>
      </c>
      <c r="M5" s="12" t="s">
        <v>144</v>
      </c>
    </row>
    <row r="6" spans="2:13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100000</v>
      </c>
      <c r="I6" s="10">
        <f t="shared" si="0"/>
        <v>100</v>
      </c>
      <c r="J6" s="9">
        <f t="shared" si="1"/>
        <v>0</v>
      </c>
      <c r="K6" s="19"/>
      <c r="L6" s="11" t="s">
        <v>17</v>
      </c>
      <c r="M6" s="12" t="s">
        <v>144</v>
      </c>
    </row>
    <row r="7" spans="2:13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10"/>
      <c r="J7" s="9"/>
      <c r="K7" s="15"/>
      <c r="L7" s="11"/>
      <c r="M7" s="12"/>
    </row>
    <row r="8" spans="2:13" ht="37.5" x14ac:dyDescent="0.3">
      <c r="B8" s="13"/>
      <c r="C8" s="7" t="s">
        <v>20</v>
      </c>
      <c r="D8" s="8">
        <v>1614200</v>
      </c>
      <c r="E8" s="8"/>
      <c r="F8" s="14"/>
      <c r="G8" s="19"/>
      <c r="H8" s="20">
        <v>1432730</v>
      </c>
      <c r="I8" s="10">
        <f t="shared" si="0"/>
        <v>88.75789864948581</v>
      </c>
      <c r="J8" s="9">
        <f t="shared" si="1"/>
        <v>181470</v>
      </c>
      <c r="K8" s="15"/>
      <c r="L8" s="11" t="s">
        <v>17</v>
      </c>
      <c r="M8" s="12" t="s">
        <v>101</v>
      </c>
    </row>
    <row r="9" spans="2:13" ht="37.5" x14ac:dyDescent="0.3">
      <c r="B9" s="44"/>
      <c r="C9" s="45" t="s">
        <v>21</v>
      </c>
      <c r="D9" s="46">
        <v>38000</v>
      </c>
      <c r="E9" s="46"/>
      <c r="F9" s="47"/>
      <c r="G9" s="48"/>
      <c r="H9" s="49"/>
      <c r="I9" s="50">
        <f t="shared" si="0"/>
        <v>0</v>
      </c>
      <c r="J9" s="51">
        <f t="shared" si="1"/>
        <v>38000</v>
      </c>
      <c r="K9" s="52"/>
      <c r="L9" s="53" t="s">
        <v>17</v>
      </c>
      <c r="M9" s="54" t="s">
        <v>15</v>
      </c>
    </row>
    <row r="10" spans="2:13" ht="37.5" x14ac:dyDescent="0.3">
      <c r="B10" s="44"/>
      <c r="C10" s="45" t="s">
        <v>22</v>
      </c>
      <c r="D10" s="46">
        <v>37500</v>
      </c>
      <c r="E10" s="46"/>
      <c r="F10" s="47"/>
      <c r="G10" s="48"/>
      <c r="H10" s="49"/>
      <c r="I10" s="50">
        <f t="shared" si="0"/>
        <v>0</v>
      </c>
      <c r="J10" s="51">
        <f t="shared" si="1"/>
        <v>37500</v>
      </c>
      <c r="K10" s="52"/>
      <c r="L10" s="53" t="s">
        <v>17</v>
      </c>
      <c r="M10" s="54" t="s">
        <v>15</v>
      </c>
    </row>
    <row r="11" spans="2:13" ht="37.5" x14ac:dyDescent="0.3">
      <c r="B11" s="44"/>
      <c r="C11" s="45" t="s">
        <v>23</v>
      </c>
      <c r="D11" s="46">
        <v>52000</v>
      </c>
      <c r="E11" s="46"/>
      <c r="F11" s="47"/>
      <c r="G11" s="48"/>
      <c r="H11" s="49"/>
      <c r="I11" s="50">
        <f t="shared" si="0"/>
        <v>0</v>
      </c>
      <c r="J11" s="51">
        <f t="shared" si="1"/>
        <v>52000</v>
      </c>
      <c r="K11" s="52"/>
      <c r="L11" s="53" t="s">
        <v>17</v>
      </c>
      <c r="M11" s="54" t="s">
        <v>15</v>
      </c>
    </row>
    <row r="12" spans="2:13" ht="37.5" x14ac:dyDescent="0.3">
      <c r="B12" s="44"/>
      <c r="C12" s="45" t="s">
        <v>24</v>
      </c>
      <c r="D12" s="46">
        <v>4200</v>
      </c>
      <c r="E12" s="46"/>
      <c r="F12" s="47"/>
      <c r="G12" s="48"/>
      <c r="H12" s="49"/>
      <c r="I12" s="50">
        <f t="shared" si="0"/>
        <v>0</v>
      </c>
      <c r="J12" s="51">
        <f t="shared" si="1"/>
        <v>4200</v>
      </c>
      <c r="K12" s="52"/>
      <c r="L12" s="53" t="s">
        <v>17</v>
      </c>
      <c r="M12" s="54" t="s">
        <v>15</v>
      </c>
    </row>
    <row r="13" spans="2:13" ht="37.5" x14ac:dyDescent="0.3">
      <c r="B13" s="44"/>
      <c r="C13" s="45" t="s">
        <v>25</v>
      </c>
      <c r="D13" s="46">
        <v>45700</v>
      </c>
      <c r="E13" s="46"/>
      <c r="F13" s="47"/>
      <c r="G13" s="48"/>
      <c r="H13" s="49"/>
      <c r="I13" s="50">
        <f t="shared" si="0"/>
        <v>0</v>
      </c>
      <c r="J13" s="51">
        <f t="shared" si="1"/>
        <v>45700</v>
      </c>
      <c r="K13" s="52"/>
      <c r="L13" s="53" t="s">
        <v>17</v>
      </c>
      <c r="M13" s="54" t="s">
        <v>15</v>
      </c>
    </row>
    <row r="14" spans="2:13" ht="24" customHeight="1" x14ac:dyDescent="0.3">
      <c r="B14" s="44"/>
      <c r="C14" s="45" t="s">
        <v>26</v>
      </c>
      <c r="D14" s="46">
        <v>813000</v>
      </c>
      <c r="E14" s="46"/>
      <c r="F14" s="47"/>
      <c r="G14" s="48"/>
      <c r="H14" s="49"/>
      <c r="I14" s="50">
        <f t="shared" si="0"/>
        <v>0</v>
      </c>
      <c r="J14" s="51">
        <f t="shared" si="1"/>
        <v>813000</v>
      </c>
      <c r="K14" s="52"/>
      <c r="L14" s="53" t="s">
        <v>17</v>
      </c>
      <c r="M14" s="54" t="s">
        <v>15</v>
      </c>
    </row>
    <row r="15" spans="2:13" ht="37.5" x14ac:dyDescent="0.3">
      <c r="B15" s="44"/>
      <c r="C15" s="45" t="s">
        <v>27</v>
      </c>
      <c r="D15" s="46">
        <v>240100</v>
      </c>
      <c r="E15" s="46"/>
      <c r="F15" s="47"/>
      <c r="G15" s="48"/>
      <c r="H15" s="49"/>
      <c r="I15" s="50">
        <f t="shared" si="0"/>
        <v>0</v>
      </c>
      <c r="J15" s="51">
        <f t="shared" si="1"/>
        <v>240100</v>
      </c>
      <c r="K15" s="52"/>
      <c r="L15" s="53" t="s">
        <v>17</v>
      </c>
      <c r="M15" s="54" t="s">
        <v>15</v>
      </c>
    </row>
    <row r="16" spans="2:13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10">
        <f t="shared" si="0"/>
        <v>84.745500000000007</v>
      </c>
      <c r="J16" s="9">
        <f t="shared" si="1"/>
        <v>30509</v>
      </c>
      <c r="K16" s="15"/>
      <c r="L16" s="11" t="s">
        <v>17</v>
      </c>
      <c r="M16" s="12" t="s">
        <v>101</v>
      </c>
    </row>
    <row r="17" spans="2:15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>
        <v>300000</v>
      </c>
      <c r="I17" s="10">
        <f t="shared" si="0"/>
        <v>100</v>
      </c>
      <c r="J17" s="9">
        <f t="shared" si="1"/>
        <v>0</v>
      </c>
      <c r="K17" s="19"/>
      <c r="L17" s="11" t="s">
        <v>17</v>
      </c>
      <c r="M17" s="12" t="s">
        <v>144</v>
      </c>
    </row>
    <row r="18" spans="2:15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1162130</v>
      </c>
      <c r="I18" s="10">
        <f t="shared" si="0"/>
        <v>92.970399999999998</v>
      </c>
      <c r="J18" s="9">
        <f t="shared" si="1"/>
        <v>87870</v>
      </c>
      <c r="K18" s="19"/>
      <c r="L18" s="11" t="s">
        <v>17</v>
      </c>
      <c r="M18" s="12" t="s">
        <v>101</v>
      </c>
    </row>
    <row r="19" spans="2:15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47610</v>
      </c>
      <c r="I19" s="10">
        <f t="shared" si="0"/>
        <v>23.805</v>
      </c>
      <c r="J19" s="9">
        <f t="shared" si="1"/>
        <v>152390</v>
      </c>
      <c r="K19" s="19"/>
      <c r="L19" s="11" t="s">
        <v>32</v>
      </c>
      <c r="M19" s="12" t="s">
        <v>101</v>
      </c>
    </row>
    <row r="20" spans="2:15" ht="56.25" x14ac:dyDescent="0.3">
      <c r="B20" s="13">
        <v>9</v>
      </c>
      <c r="C20" s="7" t="s">
        <v>33</v>
      </c>
      <c r="D20" s="8"/>
      <c r="E20" s="8"/>
      <c r="F20" s="18"/>
      <c r="G20" s="19"/>
      <c r="H20" s="20"/>
      <c r="I20" s="10"/>
      <c r="J20" s="9"/>
      <c r="K20" s="19"/>
      <c r="L20" s="11"/>
      <c r="M20" s="12"/>
    </row>
    <row r="21" spans="2:15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19"/>
      <c r="H21" s="20"/>
      <c r="I21" s="10">
        <f t="shared" si="0"/>
        <v>0</v>
      </c>
      <c r="J21" s="9">
        <f t="shared" si="1"/>
        <v>3000000</v>
      </c>
      <c r="K21" s="22">
        <f>D21-F21</f>
        <v>90000</v>
      </c>
      <c r="L21" s="11" t="s">
        <v>35</v>
      </c>
      <c r="M21" s="12" t="s">
        <v>20</v>
      </c>
    </row>
    <row r="22" spans="2:15" ht="58.5" customHeight="1" x14ac:dyDescent="0.3">
      <c r="B22" s="13"/>
      <c r="C22" s="7" t="s">
        <v>36</v>
      </c>
      <c r="D22" s="8">
        <v>3000000</v>
      </c>
      <c r="E22" s="8"/>
      <c r="F22" s="18"/>
      <c r="G22" s="19"/>
      <c r="H22" s="20"/>
      <c r="I22" s="10">
        <f t="shared" si="0"/>
        <v>0</v>
      </c>
      <c r="J22" s="9">
        <f t="shared" si="1"/>
        <v>3000000</v>
      </c>
      <c r="K22" s="19"/>
      <c r="L22" s="11" t="s">
        <v>35</v>
      </c>
      <c r="M22" s="12" t="s">
        <v>20</v>
      </c>
    </row>
    <row r="23" spans="2:15" ht="62.25" customHeight="1" x14ac:dyDescent="0.3">
      <c r="B23" s="13"/>
      <c r="C23" s="7" t="s">
        <v>37</v>
      </c>
      <c r="D23" s="8">
        <v>3000000</v>
      </c>
      <c r="E23" s="8"/>
      <c r="F23" s="18"/>
      <c r="G23" s="19"/>
      <c r="H23" s="20"/>
      <c r="I23" s="10">
        <f t="shared" si="0"/>
        <v>0</v>
      </c>
      <c r="J23" s="9">
        <f t="shared" si="1"/>
        <v>3000000</v>
      </c>
      <c r="K23" s="19"/>
      <c r="L23" s="11" t="s">
        <v>35</v>
      </c>
      <c r="M23" s="12" t="s">
        <v>20</v>
      </c>
    </row>
    <row r="24" spans="2:15" ht="62.25" customHeight="1" x14ac:dyDescent="0.3">
      <c r="B24" s="13"/>
      <c r="C24" s="7" t="s">
        <v>38</v>
      </c>
      <c r="D24" s="8">
        <v>1000000</v>
      </c>
      <c r="E24" s="8"/>
      <c r="F24" s="18"/>
      <c r="G24" s="19"/>
      <c r="H24" s="20"/>
      <c r="I24" s="10">
        <f t="shared" si="0"/>
        <v>0</v>
      </c>
      <c r="J24" s="9">
        <f t="shared" si="1"/>
        <v>1000000</v>
      </c>
      <c r="K24" s="19"/>
      <c r="L24" s="11" t="s">
        <v>35</v>
      </c>
      <c r="M24" s="12" t="s">
        <v>20</v>
      </c>
    </row>
    <row r="25" spans="2:15" ht="62.25" customHeight="1" x14ac:dyDescent="0.3">
      <c r="B25" s="13"/>
      <c r="C25" s="7" t="s">
        <v>39</v>
      </c>
      <c r="D25" s="8">
        <v>3000000</v>
      </c>
      <c r="E25" s="8">
        <v>2880000</v>
      </c>
      <c r="F25" s="18"/>
      <c r="G25" s="19"/>
      <c r="H25" s="20">
        <v>2880000</v>
      </c>
      <c r="I25" s="10">
        <f t="shared" si="0"/>
        <v>96</v>
      </c>
      <c r="J25" s="9">
        <f t="shared" si="1"/>
        <v>120000</v>
      </c>
      <c r="K25" s="22"/>
      <c r="L25" s="11" t="s">
        <v>35</v>
      </c>
      <c r="M25" s="12" t="s">
        <v>102</v>
      </c>
    </row>
    <row r="26" spans="2:15" ht="56.25" x14ac:dyDescent="0.3">
      <c r="B26" s="6">
        <v>10</v>
      </c>
      <c r="C26" s="7" t="s">
        <v>40</v>
      </c>
      <c r="D26" s="8">
        <v>4120000</v>
      </c>
      <c r="E26" s="8"/>
      <c r="F26" s="18"/>
      <c r="G26" s="19"/>
      <c r="H26" s="20"/>
      <c r="I26" s="10">
        <f t="shared" si="0"/>
        <v>0</v>
      </c>
      <c r="J26" s="9">
        <f t="shared" si="1"/>
        <v>4120000</v>
      </c>
      <c r="K26" s="19"/>
      <c r="L26" s="11" t="s">
        <v>41</v>
      </c>
      <c r="M26" s="12" t="s">
        <v>124</v>
      </c>
      <c r="O26" s="17">
        <v>210</v>
      </c>
    </row>
    <row r="27" spans="2:15" ht="37.5" x14ac:dyDescent="0.3">
      <c r="B27" s="13">
        <v>11</v>
      </c>
      <c r="C27" s="7" t="s">
        <v>42</v>
      </c>
      <c r="D27" s="8">
        <v>100200</v>
      </c>
      <c r="E27" s="8">
        <v>60000</v>
      </c>
      <c r="F27" s="18"/>
      <c r="G27" s="19"/>
      <c r="H27" s="20">
        <v>91800</v>
      </c>
      <c r="I27" s="10">
        <f t="shared" si="0"/>
        <v>91.616766467065872</v>
      </c>
      <c r="J27" s="9">
        <f t="shared" si="1"/>
        <v>8400</v>
      </c>
      <c r="K27" s="19"/>
      <c r="L27" s="11" t="s">
        <v>43</v>
      </c>
      <c r="M27" s="12" t="s">
        <v>101</v>
      </c>
    </row>
    <row r="28" spans="2:15" ht="37.5" x14ac:dyDescent="0.3">
      <c r="B28" s="13">
        <v>12</v>
      </c>
      <c r="C28" s="7" t="s">
        <v>44</v>
      </c>
      <c r="D28" s="8">
        <v>242200</v>
      </c>
      <c r="E28" s="8"/>
      <c r="F28" s="18"/>
      <c r="G28" s="19"/>
      <c r="H28" s="20">
        <v>228750</v>
      </c>
      <c r="I28" s="10">
        <f t="shared" si="0"/>
        <v>94.4467382328654</v>
      </c>
      <c r="J28" s="9">
        <f t="shared" si="1"/>
        <v>13450</v>
      </c>
      <c r="K28" s="19"/>
      <c r="L28" s="11" t="s">
        <v>43</v>
      </c>
      <c r="M28" s="12" t="s">
        <v>101</v>
      </c>
    </row>
    <row r="29" spans="2:15" ht="37.5" x14ac:dyDescent="0.3">
      <c r="B29" s="6">
        <v>13</v>
      </c>
      <c r="C29" s="7" t="s">
        <v>45</v>
      </c>
      <c r="D29" s="8">
        <v>865000</v>
      </c>
      <c r="E29" s="8"/>
      <c r="F29" s="18"/>
      <c r="G29" s="19"/>
      <c r="H29" s="20">
        <v>85000</v>
      </c>
      <c r="I29" s="10">
        <f t="shared" si="0"/>
        <v>9.8265895953757223</v>
      </c>
      <c r="J29" s="9">
        <f t="shared" si="1"/>
        <v>780000</v>
      </c>
      <c r="K29" s="19"/>
      <c r="L29" s="11" t="s">
        <v>46</v>
      </c>
      <c r="M29" s="12" t="s">
        <v>101</v>
      </c>
    </row>
    <row r="30" spans="2:15" ht="37.5" x14ac:dyDescent="0.3">
      <c r="B30" s="13">
        <v>14</v>
      </c>
      <c r="C30" s="7" t="s">
        <v>47</v>
      </c>
      <c r="D30" s="8">
        <v>6500000</v>
      </c>
      <c r="E30" s="8"/>
      <c r="F30" s="18"/>
      <c r="G30" s="19"/>
      <c r="H30" s="20">
        <v>15860</v>
      </c>
      <c r="I30" s="10">
        <f t="shared" si="0"/>
        <v>0.24399999999999999</v>
      </c>
      <c r="J30" s="9">
        <f t="shared" si="1"/>
        <v>6484140</v>
      </c>
      <c r="K30" s="19"/>
      <c r="L30" s="11" t="s">
        <v>48</v>
      </c>
      <c r="M30" s="12" t="s">
        <v>101</v>
      </c>
    </row>
    <row r="31" spans="2:15" ht="56.25" x14ac:dyDescent="0.3">
      <c r="B31" s="13">
        <v>15</v>
      </c>
      <c r="C31" s="7" t="s">
        <v>49</v>
      </c>
      <c r="D31" s="8">
        <v>21560000</v>
      </c>
      <c r="E31" s="8"/>
      <c r="F31" s="20">
        <v>19874000</v>
      </c>
      <c r="G31" s="21" t="s">
        <v>125</v>
      </c>
      <c r="H31" s="20"/>
      <c r="I31" s="10">
        <f t="shared" si="0"/>
        <v>0</v>
      </c>
      <c r="J31" s="9">
        <f t="shared" si="1"/>
        <v>21560000</v>
      </c>
      <c r="K31" s="15">
        <f>D31-F31</f>
        <v>1686000</v>
      </c>
      <c r="L31" s="11" t="s">
        <v>50</v>
      </c>
      <c r="M31" s="12" t="s">
        <v>107</v>
      </c>
    </row>
    <row r="32" spans="2:15" ht="75" x14ac:dyDescent="0.3">
      <c r="B32" s="55">
        <v>16</v>
      </c>
      <c r="C32" s="45" t="s">
        <v>51</v>
      </c>
      <c r="D32" s="46">
        <v>6500000</v>
      </c>
      <c r="E32" s="46"/>
      <c r="F32" s="47"/>
      <c r="G32" s="48"/>
      <c r="H32" s="49"/>
      <c r="I32" s="50">
        <f t="shared" si="0"/>
        <v>0</v>
      </c>
      <c r="J32" s="51">
        <f t="shared" si="1"/>
        <v>6500000</v>
      </c>
      <c r="K32" s="48"/>
      <c r="L32" s="53" t="s">
        <v>50</v>
      </c>
      <c r="M32" s="54" t="s">
        <v>112</v>
      </c>
    </row>
    <row r="33" spans="2:13" ht="37.5" x14ac:dyDescent="0.3">
      <c r="B33" s="13">
        <v>17</v>
      </c>
      <c r="C33" s="7" t="s">
        <v>52</v>
      </c>
      <c r="D33" s="8">
        <v>2241200</v>
      </c>
      <c r="E33" s="8"/>
      <c r="F33" s="18"/>
      <c r="G33" s="19"/>
      <c r="H33" s="20">
        <v>262600</v>
      </c>
      <c r="I33" s="10">
        <f t="shared" si="0"/>
        <v>11.716937354988399</v>
      </c>
      <c r="J33" s="9">
        <f t="shared" si="1"/>
        <v>1978600</v>
      </c>
      <c r="K33" s="19"/>
      <c r="L33" s="11" t="s">
        <v>53</v>
      </c>
      <c r="M33" s="12" t="s">
        <v>101</v>
      </c>
    </row>
    <row r="34" spans="2:13" ht="56.25" x14ac:dyDescent="0.3">
      <c r="B34" s="13">
        <v>18</v>
      </c>
      <c r="C34" s="7" t="s">
        <v>54</v>
      </c>
      <c r="D34" s="8">
        <v>783000</v>
      </c>
      <c r="E34" s="8"/>
      <c r="F34" s="15">
        <v>599000</v>
      </c>
      <c r="G34" s="21" t="s">
        <v>106</v>
      </c>
      <c r="H34" s="20"/>
      <c r="I34" s="10">
        <f t="shared" si="0"/>
        <v>0</v>
      </c>
      <c r="J34" s="9">
        <f t="shared" si="1"/>
        <v>783000</v>
      </c>
      <c r="K34" s="15">
        <f>D34-F34</f>
        <v>184000</v>
      </c>
      <c r="L34" s="11" t="s">
        <v>55</v>
      </c>
      <c r="M34" s="12" t="s">
        <v>107</v>
      </c>
    </row>
    <row r="35" spans="2:13" ht="75" x14ac:dyDescent="0.3">
      <c r="B35" s="6">
        <v>19</v>
      </c>
      <c r="C35" s="7" t="s">
        <v>56</v>
      </c>
      <c r="D35" s="8">
        <v>8029100</v>
      </c>
      <c r="E35" s="8"/>
      <c r="F35" s="20">
        <v>5054000</v>
      </c>
      <c r="G35" s="21" t="s">
        <v>106</v>
      </c>
      <c r="H35" s="24">
        <v>2289462</v>
      </c>
      <c r="I35" s="10">
        <f t="shared" si="0"/>
        <v>28.514553312326413</v>
      </c>
      <c r="J35" s="9">
        <f t="shared" si="1"/>
        <v>5739638</v>
      </c>
      <c r="K35" s="15">
        <f>D35-F35</f>
        <v>2975100</v>
      </c>
      <c r="L35" s="11" t="s">
        <v>55</v>
      </c>
      <c r="M35" s="12" t="s">
        <v>107</v>
      </c>
    </row>
    <row r="36" spans="2:13" ht="75" x14ac:dyDescent="0.3">
      <c r="B36" s="13">
        <v>20</v>
      </c>
      <c r="C36" s="7" t="s">
        <v>57</v>
      </c>
      <c r="D36" s="8">
        <v>10574200</v>
      </c>
      <c r="E36" s="8"/>
      <c r="F36" s="20">
        <v>6589000</v>
      </c>
      <c r="G36" s="21" t="s">
        <v>108</v>
      </c>
      <c r="H36" s="20"/>
      <c r="I36" s="10">
        <f t="shared" si="0"/>
        <v>0</v>
      </c>
      <c r="J36" s="9">
        <f t="shared" si="1"/>
        <v>10574200</v>
      </c>
      <c r="K36" s="15">
        <f>D36-F36</f>
        <v>3985200</v>
      </c>
      <c r="L36" s="11" t="s">
        <v>55</v>
      </c>
      <c r="M36" s="12" t="s">
        <v>107</v>
      </c>
    </row>
    <row r="37" spans="2:13" ht="93.75" x14ac:dyDescent="0.3">
      <c r="B37" s="13">
        <v>21</v>
      </c>
      <c r="C37" s="7" t="s">
        <v>58</v>
      </c>
      <c r="D37" s="8">
        <v>5528000</v>
      </c>
      <c r="E37" s="8"/>
      <c r="F37" s="20">
        <v>4975000</v>
      </c>
      <c r="G37" s="21" t="s">
        <v>106</v>
      </c>
      <c r="H37" s="20"/>
      <c r="I37" s="10">
        <f t="shared" si="0"/>
        <v>0</v>
      </c>
      <c r="J37" s="9">
        <f t="shared" si="1"/>
        <v>5528000</v>
      </c>
      <c r="K37" s="15">
        <f>D37-F37</f>
        <v>553000</v>
      </c>
      <c r="L37" s="11" t="s">
        <v>59</v>
      </c>
      <c r="M37" s="12" t="s">
        <v>107</v>
      </c>
    </row>
    <row r="38" spans="2:13" ht="56.25" x14ac:dyDescent="0.3">
      <c r="B38" s="6">
        <v>22</v>
      </c>
      <c r="C38" s="7" t="s">
        <v>60</v>
      </c>
      <c r="D38" s="8"/>
      <c r="E38" s="8"/>
      <c r="F38" s="19"/>
      <c r="G38" s="19"/>
      <c r="H38" s="20"/>
      <c r="I38" s="10"/>
      <c r="J38" s="9"/>
      <c r="K38" s="19"/>
      <c r="L38" s="11"/>
      <c r="M38" s="12"/>
    </row>
    <row r="39" spans="2:13" ht="37.5" x14ac:dyDescent="0.3">
      <c r="B39" s="6"/>
      <c r="C39" s="7" t="s">
        <v>126</v>
      </c>
      <c r="D39" s="8">
        <v>5940000</v>
      </c>
      <c r="E39" s="8"/>
      <c r="F39" s="19">
        <v>5920000</v>
      </c>
      <c r="G39" s="19"/>
      <c r="H39" s="20">
        <v>5920000</v>
      </c>
      <c r="I39" s="10">
        <f t="shared" si="0"/>
        <v>99.663299663299668</v>
      </c>
      <c r="J39" s="9">
        <f t="shared" si="1"/>
        <v>20000</v>
      </c>
      <c r="K39" s="15">
        <f t="shared" ref="K39:K54" si="2">D39-F39</f>
        <v>20000</v>
      </c>
      <c r="L39" s="11" t="s">
        <v>59</v>
      </c>
      <c r="M39" s="12" t="s">
        <v>144</v>
      </c>
    </row>
    <row r="40" spans="2:13" ht="37.5" x14ac:dyDescent="0.3">
      <c r="B40" s="6"/>
      <c r="C40" s="7" t="s">
        <v>127</v>
      </c>
      <c r="D40" s="8">
        <v>5940000</v>
      </c>
      <c r="E40" s="8"/>
      <c r="F40" s="19">
        <v>5920000</v>
      </c>
      <c r="G40" s="19"/>
      <c r="H40" s="20">
        <v>5920000</v>
      </c>
      <c r="I40" s="10">
        <f t="shared" si="0"/>
        <v>99.663299663299668</v>
      </c>
      <c r="J40" s="9">
        <f t="shared" si="1"/>
        <v>20000</v>
      </c>
      <c r="K40" s="15">
        <f t="shared" si="2"/>
        <v>20000</v>
      </c>
      <c r="L40" s="11" t="s">
        <v>59</v>
      </c>
      <c r="M40" s="12" t="s">
        <v>144</v>
      </c>
    </row>
    <row r="41" spans="2:13" ht="56.25" x14ac:dyDescent="0.3">
      <c r="B41" s="13">
        <v>23</v>
      </c>
      <c r="C41" s="7" t="s">
        <v>128</v>
      </c>
      <c r="D41" s="8">
        <v>5776900</v>
      </c>
      <c r="E41" s="8"/>
      <c r="F41" s="23">
        <v>3476610.04</v>
      </c>
      <c r="G41" s="19"/>
      <c r="H41" s="23">
        <v>1738305.02</v>
      </c>
      <c r="I41" s="10">
        <f t="shared" si="0"/>
        <v>30.090619882636016</v>
      </c>
      <c r="J41" s="9">
        <f t="shared" si="1"/>
        <v>4038594.98</v>
      </c>
      <c r="K41" s="24">
        <f t="shared" si="2"/>
        <v>2300289.96</v>
      </c>
      <c r="L41" s="11" t="s">
        <v>59</v>
      </c>
      <c r="M41" s="12" t="s">
        <v>107</v>
      </c>
    </row>
    <row r="42" spans="2:13" ht="75" x14ac:dyDescent="0.3">
      <c r="B42" s="13">
        <v>24</v>
      </c>
      <c r="C42" s="7" t="s">
        <v>62</v>
      </c>
      <c r="D42" s="8">
        <v>10000000</v>
      </c>
      <c r="E42" s="8"/>
      <c r="F42" s="20">
        <v>9950000</v>
      </c>
      <c r="G42" s="21" t="s">
        <v>109</v>
      </c>
      <c r="H42" s="20">
        <v>3482500</v>
      </c>
      <c r="I42" s="10">
        <f t="shared" si="0"/>
        <v>34.825000000000003</v>
      </c>
      <c r="J42" s="9">
        <f t="shared" si="1"/>
        <v>6517500</v>
      </c>
      <c r="K42" s="22">
        <f t="shared" si="2"/>
        <v>50000</v>
      </c>
      <c r="L42" s="11" t="s">
        <v>59</v>
      </c>
      <c r="M42" s="12" t="s">
        <v>107</v>
      </c>
    </row>
    <row r="43" spans="2:13" ht="56.25" x14ac:dyDescent="0.3">
      <c r="B43" s="6">
        <v>25</v>
      </c>
      <c r="C43" s="7" t="s">
        <v>63</v>
      </c>
      <c r="D43" s="8">
        <v>4950000</v>
      </c>
      <c r="E43" s="8"/>
      <c r="F43" s="20">
        <v>4930000</v>
      </c>
      <c r="G43" s="21" t="s">
        <v>109</v>
      </c>
      <c r="H43" s="20"/>
      <c r="I43" s="10">
        <f t="shared" si="0"/>
        <v>0</v>
      </c>
      <c r="J43" s="9">
        <f t="shared" si="1"/>
        <v>4950000</v>
      </c>
      <c r="K43" s="22">
        <f t="shared" si="2"/>
        <v>20000</v>
      </c>
      <c r="L43" s="11" t="s">
        <v>59</v>
      </c>
      <c r="M43" s="12" t="s">
        <v>107</v>
      </c>
    </row>
    <row r="44" spans="2:13" ht="56.25" x14ac:dyDescent="0.3">
      <c r="B44" s="13">
        <v>26</v>
      </c>
      <c r="C44" s="7" t="s">
        <v>64</v>
      </c>
      <c r="D44" s="8"/>
      <c r="E44" s="8"/>
      <c r="F44" s="20"/>
      <c r="G44" s="21"/>
      <c r="H44" s="20"/>
      <c r="I44" s="10"/>
      <c r="J44" s="9"/>
      <c r="K44" s="22">
        <f t="shared" si="2"/>
        <v>0</v>
      </c>
      <c r="L44" s="11"/>
      <c r="M44" s="12"/>
    </row>
    <row r="45" spans="2:13" ht="37.5" x14ac:dyDescent="0.3">
      <c r="B45" s="13"/>
      <c r="C45" s="7" t="s">
        <v>145</v>
      </c>
      <c r="D45" s="8">
        <v>1237500</v>
      </c>
      <c r="E45" s="8"/>
      <c r="F45" s="20">
        <v>1237500</v>
      </c>
      <c r="G45" s="21" t="s">
        <v>109</v>
      </c>
      <c r="H45" s="20"/>
      <c r="I45" s="10">
        <f t="shared" si="0"/>
        <v>0</v>
      </c>
      <c r="J45" s="9">
        <f t="shared" si="1"/>
        <v>1237500</v>
      </c>
      <c r="K45" s="22">
        <f t="shared" si="2"/>
        <v>0</v>
      </c>
      <c r="L45" s="11" t="s">
        <v>59</v>
      </c>
      <c r="M45" s="12" t="s">
        <v>107</v>
      </c>
    </row>
    <row r="46" spans="2:13" ht="37.5" x14ac:dyDescent="0.3">
      <c r="B46" s="13"/>
      <c r="C46" s="7" t="s">
        <v>146</v>
      </c>
      <c r="D46" s="8">
        <v>643500</v>
      </c>
      <c r="E46" s="8"/>
      <c r="F46" s="20">
        <v>643500</v>
      </c>
      <c r="G46" s="21" t="s">
        <v>147</v>
      </c>
      <c r="H46" s="20"/>
      <c r="I46" s="10">
        <f t="shared" si="0"/>
        <v>0</v>
      </c>
      <c r="J46" s="9">
        <f t="shared" si="1"/>
        <v>643500</v>
      </c>
      <c r="K46" s="22">
        <f t="shared" si="2"/>
        <v>0</v>
      </c>
      <c r="L46" s="11" t="s">
        <v>59</v>
      </c>
      <c r="M46" s="12" t="s">
        <v>107</v>
      </c>
    </row>
    <row r="47" spans="2:13" ht="37.5" x14ac:dyDescent="0.3">
      <c r="B47" s="13"/>
      <c r="C47" s="7" t="s">
        <v>148</v>
      </c>
      <c r="D47" s="8">
        <v>4801500</v>
      </c>
      <c r="E47" s="8"/>
      <c r="F47" s="20">
        <v>4801500</v>
      </c>
      <c r="G47" s="21" t="s">
        <v>149</v>
      </c>
      <c r="H47" s="20"/>
      <c r="I47" s="10">
        <f t="shared" si="0"/>
        <v>0</v>
      </c>
      <c r="J47" s="9">
        <f t="shared" si="1"/>
        <v>4801500</v>
      </c>
      <c r="K47" s="22">
        <f t="shared" si="2"/>
        <v>0</v>
      </c>
      <c r="L47" s="11" t="s">
        <v>59</v>
      </c>
      <c r="M47" s="12" t="s">
        <v>107</v>
      </c>
    </row>
    <row r="48" spans="2:13" ht="37.5" x14ac:dyDescent="0.3">
      <c r="B48" s="13"/>
      <c r="C48" s="7" t="s">
        <v>150</v>
      </c>
      <c r="D48" s="8">
        <v>1237500</v>
      </c>
      <c r="E48" s="8"/>
      <c r="F48" s="20">
        <v>841500</v>
      </c>
      <c r="G48" s="21" t="s">
        <v>151</v>
      </c>
      <c r="H48" s="20"/>
      <c r="I48" s="10">
        <f t="shared" si="0"/>
        <v>0</v>
      </c>
      <c r="J48" s="9">
        <f t="shared" si="1"/>
        <v>1237500</v>
      </c>
      <c r="K48" s="22">
        <f t="shared" si="2"/>
        <v>396000</v>
      </c>
      <c r="L48" s="11" t="s">
        <v>59</v>
      </c>
      <c r="M48" s="12" t="s">
        <v>107</v>
      </c>
    </row>
    <row r="49" spans="2:13" ht="56.25" x14ac:dyDescent="0.3">
      <c r="B49" s="13">
        <v>27</v>
      </c>
      <c r="C49" s="7" t="s">
        <v>65</v>
      </c>
      <c r="D49" s="8">
        <v>11711000</v>
      </c>
      <c r="E49" s="8"/>
      <c r="F49" s="20">
        <v>7500000</v>
      </c>
      <c r="G49" s="21" t="s">
        <v>110</v>
      </c>
      <c r="H49" s="20">
        <v>7500000</v>
      </c>
      <c r="I49" s="10">
        <f t="shared" si="0"/>
        <v>64.042353343010845</v>
      </c>
      <c r="J49" s="9">
        <f t="shared" si="1"/>
        <v>4211000</v>
      </c>
      <c r="K49" s="22">
        <f t="shared" si="2"/>
        <v>4211000</v>
      </c>
      <c r="L49" s="11" t="s">
        <v>66</v>
      </c>
      <c r="M49" s="12" t="s">
        <v>144</v>
      </c>
    </row>
    <row r="50" spans="2:13" ht="56.25" x14ac:dyDescent="0.3">
      <c r="B50" s="6">
        <v>28</v>
      </c>
      <c r="C50" s="7" t="s">
        <v>67</v>
      </c>
      <c r="D50" s="8">
        <v>12025000</v>
      </c>
      <c r="E50" s="8"/>
      <c r="F50" s="20">
        <v>7862000</v>
      </c>
      <c r="G50" s="21" t="s">
        <v>111</v>
      </c>
      <c r="H50" s="20"/>
      <c r="I50" s="10">
        <f t="shared" si="0"/>
        <v>0</v>
      </c>
      <c r="J50" s="9">
        <f t="shared" si="1"/>
        <v>12025000</v>
      </c>
      <c r="K50" s="22">
        <f t="shared" si="2"/>
        <v>4163000</v>
      </c>
      <c r="L50" s="11" t="s">
        <v>66</v>
      </c>
      <c r="M50" s="12" t="s">
        <v>107</v>
      </c>
    </row>
    <row r="51" spans="2:13" ht="56.25" x14ac:dyDescent="0.3">
      <c r="B51" s="13">
        <v>29</v>
      </c>
      <c r="C51" s="7" t="s">
        <v>68</v>
      </c>
      <c r="D51" s="8">
        <v>11019100</v>
      </c>
      <c r="E51" s="46"/>
      <c r="F51" s="23">
        <v>7801522.7999999998</v>
      </c>
      <c r="G51" s="21" t="s">
        <v>152</v>
      </c>
      <c r="H51" s="20"/>
      <c r="I51" s="10">
        <f t="shared" si="0"/>
        <v>0</v>
      </c>
      <c r="J51" s="9">
        <f t="shared" si="1"/>
        <v>11019100</v>
      </c>
      <c r="K51" s="24">
        <f t="shared" si="2"/>
        <v>3217577.2</v>
      </c>
      <c r="L51" s="11" t="s">
        <v>69</v>
      </c>
      <c r="M51" s="12" t="s">
        <v>107</v>
      </c>
    </row>
    <row r="52" spans="2:13" ht="56.25" x14ac:dyDescent="0.3">
      <c r="B52" s="13">
        <v>30</v>
      </c>
      <c r="C52" s="7" t="s">
        <v>70</v>
      </c>
      <c r="D52" s="8">
        <v>1754200</v>
      </c>
      <c r="E52" s="8"/>
      <c r="F52" s="20">
        <v>1448000</v>
      </c>
      <c r="G52" s="21" t="s">
        <v>131</v>
      </c>
      <c r="H52" s="20"/>
      <c r="I52" s="10">
        <f t="shared" si="0"/>
        <v>0</v>
      </c>
      <c r="J52" s="9">
        <f t="shared" si="1"/>
        <v>1754200</v>
      </c>
      <c r="K52" s="22">
        <f t="shared" si="2"/>
        <v>306200</v>
      </c>
      <c r="L52" s="11" t="s">
        <v>69</v>
      </c>
      <c r="M52" s="12" t="s">
        <v>107</v>
      </c>
    </row>
    <row r="53" spans="2:13" ht="42.75" customHeight="1" x14ac:dyDescent="0.3">
      <c r="B53" s="6">
        <v>31</v>
      </c>
      <c r="C53" s="7" t="s">
        <v>71</v>
      </c>
      <c r="D53" s="8">
        <v>3969000</v>
      </c>
      <c r="E53" s="8"/>
      <c r="F53" s="20">
        <v>2888000</v>
      </c>
      <c r="G53" s="21" t="s">
        <v>113</v>
      </c>
      <c r="H53" s="20"/>
      <c r="I53" s="10">
        <f t="shared" si="0"/>
        <v>0</v>
      </c>
      <c r="J53" s="9">
        <f t="shared" si="1"/>
        <v>3969000</v>
      </c>
      <c r="K53" s="22">
        <f t="shared" si="2"/>
        <v>1081000</v>
      </c>
      <c r="L53" s="11" t="s">
        <v>72</v>
      </c>
      <c r="M53" s="12" t="s">
        <v>107</v>
      </c>
    </row>
    <row r="54" spans="2:13" ht="56.25" x14ac:dyDescent="0.3">
      <c r="B54" s="13">
        <v>32</v>
      </c>
      <c r="C54" s="7" t="s">
        <v>73</v>
      </c>
      <c r="D54" s="8">
        <v>8361100</v>
      </c>
      <c r="E54" s="8"/>
      <c r="F54" s="20">
        <v>4336000</v>
      </c>
      <c r="G54" s="21" t="s">
        <v>114</v>
      </c>
      <c r="H54" s="20"/>
      <c r="I54" s="10">
        <f t="shared" si="0"/>
        <v>0</v>
      </c>
      <c r="J54" s="9">
        <f t="shared" si="1"/>
        <v>8361100</v>
      </c>
      <c r="K54" s="15">
        <f t="shared" si="2"/>
        <v>4025100</v>
      </c>
      <c r="L54" s="11" t="s">
        <v>72</v>
      </c>
      <c r="M54" s="12" t="s">
        <v>107</v>
      </c>
    </row>
    <row r="55" spans="2:13" ht="56.25" x14ac:dyDescent="0.3">
      <c r="B55" s="13">
        <v>33</v>
      </c>
      <c r="C55" s="7" t="s">
        <v>74</v>
      </c>
      <c r="D55" s="8">
        <v>1509200</v>
      </c>
      <c r="E55" s="8"/>
      <c r="F55" s="23">
        <v>886000</v>
      </c>
      <c r="G55" s="21" t="s">
        <v>132</v>
      </c>
      <c r="H55" s="20"/>
      <c r="I55" s="10">
        <f t="shared" si="0"/>
        <v>0</v>
      </c>
      <c r="J55" s="9">
        <f t="shared" si="1"/>
        <v>1509200</v>
      </c>
      <c r="K55" s="41"/>
      <c r="L55" s="11" t="s">
        <v>75</v>
      </c>
      <c r="M55" s="12" t="s">
        <v>107</v>
      </c>
    </row>
    <row r="56" spans="2:13" ht="56.25" x14ac:dyDescent="0.3">
      <c r="B56" s="6">
        <v>34</v>
      </c>
      <c r="C56" s="7" t="s">
        <v>76</v>
      </c>
      <c r="D56" s="8">
        <v>10470400</v>
      </c>
      <c r="E56" s="8"/>
      <c r="F56" s="20">
        <v>8585000</v>
      </c>
      <c r="G56" s="21" t="s">
        <v>153</v>
      </c>
      <c r="H56" s="20"/>
      <c r="I56" s="10">
        <f t="shared" si="0"/>
        <v>0</v>
      </c>
      <c r="J56" s="9">
        <f t="shared" si="1"/>
        <v>10470400</v>
      </c>
      <c r="K56" s="19"/>
      <c r="L56" s="11" t="s">
        <v>75</v>
      </c>
      <c r="M56" s="12" t="s">
        <v>107</v>
      </c>
    </row>
    <row r="57" spans="2:13" ht="37.5" x14ac:dyDescent="0.3">
      <c r="B57" s="13">
        <v>35</v>
      </c>
      <c r="C57" s="7" t="s">
        <v>77</v>
      </c>
      <c r="D57" s="8">
        <v>3430000</v>
      </c>
      <c r="E57" s="8"/>
      <c r="F57" s="15">
        <v>3047000</v>
      </c>
      <c r="G57" s="21" t="s">
        <v>133</v>
      </c>
      <c r="H57" s="20"/>
      <c r="I57" s="10">
        <f t="shared" si="0"/>
        <v>0</v>
      </c>
      <c r="J57" s="9">
        <f t="shared" si="1"/>
        <v>3430000</v>
      </c>
      <c r="K57" s="15"/>
      <c r="L57" s="11" t="s">
        <v>75</v>
      </c>
      <c r="M57" s="12" t="s">
        <v>107</v>
      </c>
    </row>
    <row r="58" spans="2:13" ht="75" x14ac:dyDescent="0.3">
      <c r="B58" s="13">
        <v>36</v>
      </c>
      <c r="C58" s="7" t="s">
        <v>78</v>
      </c>
      <c r="D58" s="8">
        <v>12119700</v>
      </c>
      <c r="E58" s="8"/>
      <c r="F58" s="15">
        <v>9400000</v>
      </c>
      <c r="G58" s="21" t="s">
        <v>134</v>
      </c>
      <c r="H58" s="20"/>
      <c r="I58" s="10">
        <f t="shared" si="0"/>
        <v>0</v>
      </c>
      <c r="J58" s="9">
        <f t="shared" si="1"/>
        <v>12119700</v>
      </c>
      <c r="K58" s="15">
        <f>D58-F58</f>
        <v>2719700</v>
      </c>
      <c r="L58" s="11" t="s">
        <v>79</v>
      </c>
      <c r="M58" s="12" t="s">
        <v>107</v>
      </c>
    </row>
    <row r="59" spans="2:13" ht="75" x14ac:dyDescent="0.3">
      <c r="B59" s="6">
        <v>37</v>
      </c>
      <c r="C59" s="7" t="s">
        <v>80</v>
      </c>
      <c r="D59" s="8">
        <v>7906600</v>
      </c>
      <c r="E59" s="8"/>
      <c r="F59" s="20">
        <v>5530000</v>
      </c>
      <c r="G59" s="21" t="s">
        <v>135</v>
      </c>
      <c r="H59" s="20"/>
      <c r="I59" s="10">
        <f t="shared" si="0"/>
        <v>0</v>
      </c>
      <c r="J59" s="9">
        <f>D59-H59</f>
        <v>7906600</v>
      </c>
      <c r="K59" s="15">
        <f>D59-F59</f>
        <v>2376600</v>
      </c>
      <c r="L59" s="11" t="s">
        <v>79</v>
      </c>
      <c r="M59" s="12" t="s">
        <v>107</v>
      </c>
    </row>
    <row r="60" spans="2:13" ht="75" x14ac:dyDescent="0.3">
      <c r="B60" s="13">
        <v>38</v>
      </c>
      <c r="C60" s="7" t="s">
        <v>81</v>
      </c>
      <c r="D60" s="8">
        <v>9800000</v>
      </c>
      <c r="E60" s="8"/>
      <c r="F60" s="20">
        <v>9299000</v>
      </c>
      <c r="G60" s="21" t="s">
        <v>136</v>
      </c>
      <c r="H60" s="20"/>
      <c r="I60" s="10">
        <f t="shared" si="0"/>
        <v>0</v>
      </c>
      <c r="J60" s="9">
        <f t="shared" si="1"/>
        <v>9800000</v>
      </c>
      <c r="K60" s="22">
        <f>D60-F60</f>
        <v>501000</v>
      </c>
      <c r="L60" s="11" t="s">
        <v>79</v>
      </c>
      <c r="M60" s="12" t="s">
        <v>107</v>
      </c>
    </row>
    <row r="61" spans="2:13" ht="56.25" x14ac:dyDescent="0.3">
      <c r="B61" s="44">
        <v>39</v>
      </c>
      <c r="C61" s="45" t="s">
        <v>82</v>
      </c>
      <c r="D61" s="46">
        <v>19899900</v>
      </c>
      <c r="E61" s="46"/>
      <c r="F61" s="47"/>
      <c r="G61" s="48"/>
      <c r="H61" s="49"/>
      <c r="I61" s="50">
        <f t="shared" si="0"/>
        <v>0</v>
      </c>
      <c r="J61" s="51">
        <f t="shared" si="1"/>
        <v>19899900</v>
      </c>
      <c r="K61" s="48"/>
      <c r="L61" s="53" t="s">
        <v>79</v>
      </c>
      <c r="M61" s="54" t="s">
        <v>154</v>
      </c>
    </row>
    <row r="62" spans="2:13" ht="37.5" x14ac:dyDescent="0.3">
      <c r="B62" s="55">
        <v>40</v>
      </c>
      <c r="C62" s="45" t="s">
        <v>83</v>
      </c>
      <c r="D62" s="46">
        <v>5571700</v>
      </c>
      <c r="E62" s="46"/>
      <c r="F62" s="47"/>
      <c r="G62" s="48"/>
      <c r="H62" s="49"/>
      <c r="I62" s="50">
        <f t="shared" si="0"/>
        <v>0</v>
      </c>
      <c r="J62" s="51">
        <f t="shared" si="1"/>
        <v>5571700</v>
      </c>
      <c r="K62" s="48"/>
      <c r="L62" s="53" t="s">
        <v>84</v>
      </c>
      <c r="M62" s="54" t="s">
        <v>138</v>
      </c>
    </row>
    <row r="63" spans="2:13" ht="56.25" x14ac:dyDescent="0.3">
      <c r="B63" s="44">
        <v>41</v>
      </c>
      <c r="C63" s="45" t="s">
        <v>85</v>
      </c>
      <c r="D63" s="46">
        <v>2338300</v>
      </c>
      <c r="E63" s="46"/>
      <c r="F63" s="47"/>
      <c r="G63" s="48"/>
      <c r="H63" s="49"/>
      <c r="I63" s="50">
        <f t="shared" si="0"/>
        <v>0</v>
      </c>
      <c r="J63" s="51">
        <f t="shared" si="1"/>
        <v>2338300</v>
      </c>
      <c r="K63" s="48"/>
      <c r="L63" s="53" t="s">
        <v>84</v>
      </c>
      <c r="M63" s="54" t="s">
        <v>155</v>
      </c>
    </row>
    <row r="64" spans="2:13" ht="56.25" x14ac:dyDescent="0.3">
      <c r="B64" s="44">
        <v>42</v>
      </c>
      <c r="C64" s="45" t="s">
        <v>86</v>
      </c>
      <c r="D64" s="46">
        <v>13563200</v>
      </c>
      <c r="E64" s="46"/>
      <c r="F64" s="47"/>
      <c r="G64" s="48"/>
      <c r="H64" s="49"/>
      <c r="I64" s="50">
        <f t="shared" si="0"/>
        <v>0</v>
      </c>
      <c r="J64" s="51">
        <f t="shared" si="1"/>
        <v>13563200</v>
      </c>
      <c r="K64" s="48"/>
      <c r="L64" s="53" t="s">
        <v>84</v>
      </c>
      <c r="M64" s="54" t="s">
        <v>156</v>
      </c>
    </row>
    <row r="65" spans="2:13" ht="37.5" x14ac:dyDescent="0.3">
      <c r="B65" s="6">
        <v>43</v>
      </c>
      <c r="C65" s="7" t="s">
        <v>87</v>
      </c>
      <c r="D65" s="8">
        <v>13720000</v>
      </c>
      <c r="E65" s="8"/>
      <c r="F65" s="20">
        <v>10498000</v>
      </c>
      <c r="G65" s="21" t="s">
        <v>140</v>
      </c>
      <c r="H65" s="20"/>
      <c r="I65" s="10">
        <f t="shared" si="0"/>
        <v>0</v>
      </c>
      <c r="J65" s="9">
        <f t="shared" si="1"/>
        <v>13720000</v>
      </c>
      <c r="K65" s="15">
        <f>D65-F65</f>
        <v>3222000</v>
      </c>
      <c r="L65" s="11" t="s">
        <v>88</v>
      </c>
      <c r="M65" s="12" t="s">
        <v>107</v>
      </c>
    </row>
    <row r="66" spans="2:13" ht="75" x14ac:dyDescent="0.3">
      <c r="B66" s="13">
        <v>44</v>
      </c>
      <c r="C66" s="7" t="s">
        <v>89</v>
      </c>
      <c r="D66" s="8">
        <v>9780400</v>
      </c>
      <c r="E66" s="8"/>
      <c r="F66" s="20">
        <v>7392392</v>
      </c>
      <c r="G66" s="21" t="s">
        <v>117</v>
      </c>
      <c r="H66" s="20"/>
      <c r="I66" s="10">
        <f t="shared" si="0"/>
        <v>0</v>
      </c>
      <c r="J66" s="9">
        <f t="shared" si="1"/>
        <v>9780400</v>
      </c>
      <c r="K66" s="22">
        <f>D66-F66</f>
        <v>2388008</v>
      </c>
      <c r="L66" s="11" t="s">
        <v>90</v>
      </c>
      <c r="M66" s="12" t="s">
        <v>107</v>
      </c>
    </row>
    <row r="67" spans="2:13" ht="37.5" x14ac:dyDescent="0.3">
      <c r="B67" s="13">
        <v>45</v>
      </c>
      <c r="C67" s="7" t="s">
        <v>91</v>
      </c>
      <c r="D67" s="8">
        <v>19796000</v>
      </c>
      <c r="E67" s="8"/>
      <c r="F67" s="20">
        <v>17497000</v>
      </c>
      <c r="G67" s="21" t="s">
        <v>118</v>
      </c>
      <c r="H67" s="20"/>
      <c r="I67" s="10">
        <f t="shared" si="0"/>
        <v>0</v>
      </c>
      <c r="J67" s="9">
        <f t="shared" si="1"/>
        <v>19796000</v>
      </c>
      <c r="K67" s="22">
        <f>D67-F67</f>
        <v>2299000</v>
      </c>
      <c r="L67" s="11" t="s">
        <v>90</v>
      </c>
      <c r="M67" s="12" t="s">
        <v>107</v>
      </c>
    </row>
    <row r="68" spans="2:13" ht="56.25" x14ac:dyDescent="0.3">
      <c r="B68" s="6">
        <v>46</v>
      </c>
      <c r="C68" s="7" t="s">
        <v>92</v>
      </c>
      <c r="D68" s="8">
        <v>822200</v>
      </c>
      <c r="E68" s="8" t="s">
        <v>157</v>
      </c>
      <c r="F68" s="20">
        <v>474111</v>
      </c>
      <c r="G68" s="21" t="s">
        <v>119</v>
      </c>
      <c r="H68" s="20">
        <v>474111</v>
      </c>
      <c r="I68" s="10">
        <f t="shared" si="0"/>
        <v>57.663707127219652</v>
      </c>
      <c r="J68" s="9">
        <f t="shared" si="1"/>
        <v>348089</v>
      </c>
      <c r="K68" s="22">
        <f>D68-F68</f>
        <v>348089</v>
      </c>
      <c r="L68" s="11" t="s">
        <v>93</v>
      </c>
      <c r="M68" s="12" t="s">
        <v>144</v>
      </c>
    </row>
    <row r="69" spans="2:13" ht="56.25" x14ac:dyDescent="0.3">
      <c r="B69" s="13">
        <v>47</v>
      </c>
      <c r="C69" s="7" t="s">
        <v>94</v>
      </c>
      <c r="D69" s="8">
        <v>7963500</v>
      </c>
      <c r="E69" s="8"/>
      <c r="F69" s="23">
        <v>6370800</v>
      </c>
      <c r="G69" s="21" t="s">
        <v>120</v>
      </c>
      <c r="H69" s="20"/>
      <c r="I69" s="10">
        <f t="shared" si="0"/>
        <v>0</v>
      </c>
      <c r="J69" s="9">
        <f t="shared" si="1"/>
        <v>7963500</v>
      </c>
      <c r="K69" s="22">
        <f>D69-F69</f>
        <v>1592700</v>
      </c>
      <c r="L69" s="11" t="s">
        <v>93</v>
      </c>
      <c r="M69" s="12" t="s">
        <v>107</v>
      </c>
    </row>
    <row r="70" spans="2:13" ht="37.5" customHeight="1" x14ac:dyDescent="0.3">
      <c r="B70" s="19"/>
      <c r="C70" s="7" t="s">
        <v>95</v>
      </c>
      <c r="D70" s="8">
        <v>9000000</v>
      </c>
      <c r="E70" s="8"/>
      <c r="F70" s="19"/>
      <c r="G70" s="19"/>
      <c r="H70" s="24">
        <v>2268599.35</v>
      </c>
      <c r="I70" s="10">
        <f t="shared" si="0"/>
        <v>25.206659444444444</v>
      </c>
      <c r="J70" s="9">
        <f t="shared" si="1"/>
        <v>6731400.6500000004</v>
      </c>
      <c r="K70" s="19"/>
      <c r="L70" s="11" t="s">
        <v>96</v>
      </c>
      <c r="M70" s="12"/>
    </row>
    <row r="71" spans="2:13" x14ac:dyDescent="0.3">
      <c r="B71" s="25"/>
      <c r="C71" s="26" t="s">
        <v>97</v>
      </c>
      <c r="D71" s="27">
        <f>SUM(D4:D70)</f>
        <v>351295000</v>
      </c>
      <c r="E71" s="27"/>
      <c r="F71" s="28"/>
      <c r="G71" s="25"/>
      <c r="H71" s="42">
        <f>SUM(H4:H70)</f>
        <v>36668948.369999997</v>
      </c>
      <c r="I71" s="10">
        <f t="shared" si="0"/>
        <v>10.438220973825416</v>
      </c>
      <c r="J71" s="27">
        <f>SUM(J4:J70)</f>
        <v>287076051.63</v>
      </c>
      <c r="K71" s="30">
        <f>SUM(K4:K70)</f>
        <v>44730564.159999996</v>
      </c>
      <c r="L71" s="31"/>
      <c r="M71" s="32"/>
    </row>
    <row r="72" spans="2:13" x14ac:dyDescent="0.3">
      <c r="C72" s="34">
        <v>12726501.640000001</v>
      </c>
      <c r="H72" s="43">
        <f>'[1]จังหวัดชลบุรี (2)'!$G$29</f>
        <v>16219160</v>
      </c>
    </row>
    <row r="73" spans="2:13" x14ac:dyDescent="0.3">
      <c r="C73" s="56">
        <f>H71+'[2]จังหวัดชลบุรี (2)'!$G$29</f>
        <v>40258108.369999997</v>
      </c>
      <c r="H73" s="43">
        <f>H71+H72</f>
        <v>52888108.369999997</v>
      </c>
    </row>
    <row r="74" spans="2:13" x14ac:dyDescent="0.3">
      <c r="C74" s="56">
        <f>C72-C73</f>
        <v>-27531606.729999997</v>
      </c>
      <c r="F74" s="36">
        <f>H71+'[2]สรุปแบบ '!$P$14</f>
        <v>40258108.369999997</v>
      </c>
    </row>
  </sheetData>
  <autoFilter ref="L1:L74"/>
  <mergeCells count="2">
    <mergeCell ref="B1:M1"/>
    <mergeCell ref="B2:M2"/>
  </mergeCells>
  <pageMargins left="0.78740157480314965" right="0.39370078740157483" top="0.59055118110236227" bottom="0.39370078740157483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67"/>
  <sheetViews>
    <sheetView view="pageBreakPreview" topLeftCell="B61" zoomScale="85" zoomScaleNormal="85" zoomScaleSheetLayoutView="85" workbookViewId="0">
      <selection activeCell="G72" sqref="G72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4.42578125" style="43" customWidth="1"/>
    <col min="9" max="9" width="9.28515625" style="34" customWidth="1"/>
    <col min="10" max="10" width="16.7109375" style="36" customWidth="1"/>
    <col min="11" max="11" width="13.140625" style="33" customWidth="1"/>
    <col min="12" max="12" width="15.140625" style="37" customWidth="1"/>
    <col min="13" max="13" width="15.28515625" style="38" customWidth="1"/>
    <col min="14" max="16384" width="9.140625" style="17"/>
  </cols>
  <sheetData>
    <row r="1" spans="2:13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2:13" s="1" customFormat="1" ht="20.25" customHeight="1" x14ac:dyDescent="0.2">
      <c r="B2" s="132" t="s">
        <v>158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3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5" t="s">
        <v>11</v>
      </c>
    </row>
    <row r="4" spans="2:13" s="1" customFormat="1" ht="56.25" x14ac:dyDescent="0.2">
      <c r="B4" s="6">
        <v>1</v>
      </c>
      <c r="C4" s="7" t="s">
        <v>12</v>
      </c>
      <c r="D4" s="8">
        <v>29000000</v>
      </c>
      <c r="E4" s="8"/>
      <c r="F4" s="9"/>
      <c r="G4" s="9"/>
      <c r="H4" s="40"/>
      <c r="I4" s="10" t="s">
        <v>13</v>
      </c>
      <c r="J4" s="9">
        <f>D4-H4</f>
        <v>29000000</v>
      </c>
      <c r="K4" s="9"/>
      <c r="L4" s="11" t="s">
        <v>14</v>
      </c>
      <c r="M4" s="12" t="s">
        <v>123</v>
      </c>
    </row>
    <row r="5" spans="2:13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/>
      <c r="I5" s="10">
        <f t="shared" ref="I5:I67" si="0">H5*100/D5</f>
        <v>0</v>
      </c>
      <c r="J5" s="9">
        <f t="shared" ref="J5:J66" si="1">D5-H5</f>
        <v>300000</v>
      </c>
      <c r="K5" s="15"/>
      <c r="L5" s="16" t="s">
        <v>17</v>
      </c>
      <c r="M5" s="12" t="s">
        <v>101</v>
      </c>
    </row>
    <row r="6" spans="2:13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50000</v>
      </c>
      <c r="I6" s="10">
        <f t="shared" si="0"/>
        <v>50</v>
      </c>
      <c r="J6" s="9">
        <f t="shared" si="1"/>
        <v>50000</v>
      </c>
      <c r="K6" s="19"/>
      <c r="L6" s="11" t="s">
        <v>17</v>
      </c>
      <c r="M6" s="12" t="s">
        <v>101</v>
      </c>
    </row>
    <row r="7" spans="2:13" ht="37.5" x14ac:dyDescent="0.3">
      <c r="B7" s="6">
        <v>4</v>
      </c>
      <c r="C7" s="7" t="s">
        <v>19</v>
      </c>
      <c r="D7" s="8"/>
      <c r="E7" s="8"/>
      <c r="F7" s="18"/>
      <c r="G7" s="19"/>
      <c r="H7" s="20"/>
      <c r="I7" s="10"/>
      <c r="J7" s="9"/>
      <c r="K7" s="15"/>
      <c r="L7" s="11"/>
      <c r="M7" s="12"/>
    </row>
    <row r="8" spans="2:13" ht="37.5" x14ac:dyDescent="0.3">
      <c r="B8" s="13"/>
      <c r="C8" s="7" t="s">
        <v>20</v>
      </c>
      <c r="D8" s="8">
        <v>1614200</v>
      </c>
      <c r="E8" s="8"/>
      <c r="F8" s="14"/>
      <c r="G8" s="19"/>
      <c r="H8" s="20">
        <v>238000</v>
      </c>
      <c r="I8" s="10">
        <f t="shared" si="0"/>
        <v>14.744145706851691</v>
      </c>
      <c r="J8" s="9">
        <f t="shared" si="1"/>
        <v>1376200</v>
      </c>
      <c r="K8" s="15"/>
      <c r="L8" s="11" t="s">
        <v>17</v>
      </c>
      <c r="M8" s="12" t="s">
        <v>101</v>
      </c>
    </row>
    <row r="9" spans="2:13" ht="37.5" x14ac:dyDescent="0.3">
      <c r="B9" s="13"/>
      <c r="C9" s="7" t="s">
        <v>21</v>
      </c>
      <c r="D9" s="8">
        <v>38000</v>
      </c>
      <c r="E9" s="8"/>
      <c r="F9" s="18"/>
      <c r="G9" s="19"/>
      <c r="H9" s="20"/>
      <c r="I9" s="10">
        <f t="shared" si="0"/>
        <v>0</v>
      </c>
      <c r="J9" s="9">
        <f t="shared" si="1"/>
        <v>38000</v>
      </c>
      <c r="K9" s="15"/>
      <c r="L9" s="11" t="s">
        <v>17</v>
      </c>
      <c r="M9" s="12" t="s">
        <v>15</v>
      </c>
    </row>
    <row r="10" spans="2:13" ht="37.5" x14ac:dyDescent="0.3">
      <c r="B10" s="13"/>
      <c r="C10" s="7" t="s">
        <v>22</v>
      </c>
      <c r="D10" s="8">
        <v>37500</v>
      </c>
      <c r="E10" s="8"/>
      <c r="F10" s="18"/>
      <c r="G10" s="19"/>
      <c r="H10" s="20"/>
      <c r="I10" s="10">
        <f t="shared" si="0"/>
        <v>0</v>
      </c>
      <c r="J10" s="9">
        <f t="shared" si="1"/>
        <v>37500</v>
      </c>
      <c r="K10" s="15"/>
      <c r="L10" s="11" t="s">
        <v>17</v>
      </c>
      <c r="M10" s="12" t="s">
        <v>15</v>
      </c>
    </row>
    <row r="11" spans="2:13" ht="37.5" x14ac:dyDescent="0.3">
      <c r="B11" s="13"/>
      <c r="C11" s="7" t="s">
        <v>23</v>
      </c>
      <c r="D11" s="8">
        <v>52000</v>
      </c>
      <c r="E11" s="8"/>
      <c r="F11" s="18"/>
      <c r="G11" s="19"/>
      <c r="H11" s="20"/>
      <c r="I11" s="10">
        <f t="shared" si="0"/>
        <v>0</v>
      </c>
      <c r="J11" s="9">
        <f t="shared" si="1"/>
        <v>52000</v>
      </c>
      <c r="K11" s="15"/>
      <c r="L11" s="11" t="s">
        <v>17</v>
      </c>
      <c r="M11" s="12" t="s">
        <v>15</v>
      </c>
    </row>
    <row r="12" spans="2:13" ht="37.5" x14ac:dyDescent="0.3">
      <c r="B12" s="13"/>
      <c r="C12" s="7" t="s">
        <v>24</v>
      </c>
      <c r="D12" s="8">
        <v>4200</v>
      </c>
      <c r="E12" s="8"/>
      <c r="F12" s="18"/>
      <c r="G12" s="19"/>
      <c r="H12" s="20"/>
      <c r="I12" s="10">
        <f t="shared" si="0"/>
        <v>0</v>
      </c>
      <c r="J12" s="9">
        <f t="shared" si="1"/>
        <v>4200</v>
      </c>
      <c r="K12" s="15"/>
      <c r="L12" s="11" t="s">
        <v>17</v>
      </c>
      <c r="M12" s="12" t="s">
        <v>15</v>
      </c>
    </row>
    <row r="13" spans="2:13" ht="37.5" x14ac:dyDescent="0.3">
      <c r="B13" s="13"/>
      <c r="C13" s="7" t="s">
        <v>25</v>
      </c>
      <c r="D13" s="8">
        <v>45700</v>
      </c>
      <c r="E13" s="8"/>
      <c r="F13" s="18"/>
      <c r="G13" s="19"/>
      <c r="H13" s="20"/>
      <c r="I13" s="10">
        <f t="shared" si="0"/>
        <v>0</v>
      </c>
      <c r="J13" s="9">
        <f t="shared" si="1"/>
        <v>45700</v>
      </c>
      <c r="K13" s="15"/>
      <c r="L13" s="11" t="s">
        <v>17</v>
      </c>
      <c r="M13" s="12" t="s">
        <v>15</v>
      </c>
    </row>
    <row r="14" spans="2:13" ht="24" customHeight="1" x14ac:dyDescent="0.3">
      <c r="B14" s="13"/>
      <c r="C14" s="7" t="s">
        <v>26</v>
      </c>
      <c r="D14" s="8">
        <v>813000</v>
      </c>
      <c r="E14" s="8"/>
      <c r="F14" s="18"/>
      <c r="G14" s="19"/>
      <c r="H14" s="20"/>
      <c r="I14" s="10">
        <f t="shared" si="0"/>
        <v>0</v>
      </c>
      <c r="J14" s="9">
        <f t="shared" si="1"/>
        <v>813000</v>
      </c>
      <c r="K14" s="15"/>
      <c r="L14" s="11" t="s">
        <v>17</v>
      </c>
      <c r="M14" s="12" t="s">
        <v>15</v>
      </c>
    </row>
    <row r="15" spans="2:13" ht="37.5" x14ac:dyDescent="0.3">
      <c r="B15" s="13"/>
      <c r="C15" s="7" t="s">
        <v>27</v>
      </c>
      <c r="D15" s="8">
        <v>240100</v>
      </c>
      <c r="E15" s="8"/>
      <c r="F15" s="18"/>
      <c r="G15" s="19"/>
      <c r="H15" s="20"/>
      <c r="I15" s="10">
        <f t="shared" si="0"/>
        <v>0</v>
      </c>
      <c r="J15" s="9">
        <f t="shared" si="1"/>
        <v>240100</v>
      </c>
      <c r="K15" s="15"/>
      <c r="L15" s="11" t="s">
        <v>17</v>
      </c>
      <c r="M15" s="12" t="s">
        <v>15</v>
      </c>
    </row>
    <row r="16" spans="2:13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200000</v>
      </c>
      <c r="I16" s="10">
        <f t="shared" si="0"/>
        <v>100</v>
      </c>
      <c r="J16" s="9">
        <f t="shared" si="1"/>
        <v>0</v>
      </c>
      <c r="K16" s="15" t="s">
        <v>13</v>
      </c>
      <c r="L16" s="11" t="s">
        <v>17</v>
      </c>
      <c r="M16" s="12" t="s">
        <v>101</v>
      </c>
    </row>
    <row r="17" spans="2:15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/>
      <c r="I17" s="10">
        <f t="shared" si="0"/>
        <v>0</v>
      </c>
      <c r="J17" s="9">
        <f t="shared" si="1"/>
        <v>300000</v>
      </c>
      <c r="K17" s="19"/>
      <c r="L17" s="11" t="s">
        <v>17</v>
      </c>
      <c r="M17" s="12" t="s">
        <v>101</v>
      </c>
    </row>
    <row r="18" spans="2:15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126600</v>
      </c>
      <c r="I18" s="10">
        <f t="shared" si="0"/>
        <v>10.128</v>
      </c>
      <c r="J18" s="9">
        <f t="shared" si="1"/>
        <v>1123400</v>
      </c>
      <c r="K18" s="19"/>
      <c r="L18" s="11" t="s">
        <v>17</v>
      </c>
      <c r="M18" s="12" t="s">
        <v>101</v>
      </c>
    </row>
    <row r="19" spans="2:15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35610</v>
      </c>
      <c r="I19" s="10">
        <f t="shared" si="0"/>
        <v>17.805</v>
      </c>
      <c r="J19" s="9">
        <f t="shared" si="1"/>
        <v>164390</v>
      </c>
      <c r="K19" s="19"/>
      <c r="L19" s="11" t="s">
        <v>32</v>
      </c>
      <c r="M19" s="12" t="s">
        <v>101</v>
      </c>
    </row>
    <row r="20" spans="2:15" ht="56.25" x14ac:dyDescent="0.3">
      <c r="B20" s="13">
        <v>9</v>
      </c>
      <c r="C20" s="7" t="s">
        <v>33</v>
      </c>
      <c r="D20" s="8"/>
      <c r="E20" s="8"/>
      <c r="F20" s="18"/>
      <c r="G20" s="19"/>
      <c r="H20" s="20"/>
      <c r="I20" s="10"/>
      <c r="J20" s="9"/>
      <c r="K20" s="19"/>
      <c r="L20" s="11"/>
      <c r="M20" s="12"/>
    </row>
    <row r="21" spans="2:15" ht="55.5" customHeight="1" x14ac:dyDescent="0.3">
      <c r="B21" s="13"/>
      <c r="C21" s="7" t="s">
        <v>34</v>
      </c>
      <c r="D21" s="8">
        <v>3000000</v>
      </c>
      <c r="E21" s="8"/>
      <c r="F21" s="18"/>
      <c r="G21" s="19"/>
      <c r="H21" s="20"/>
      <c r="I21" s="10">
        <f t="shared" si="0"/>
        <v>0</v>
      </c>
      <c r="J21" s="9">
        <f t="shared" si="1"/>
        <v>3000000</v>
      </c>
      <c r="K21" s="19"/>
      <c r="L21" s="11" t="s">
        <v>35</v>
      </c>
      <c r="M21" s="12" t="s">
        <v>20</v>
      </c>
    </row>
    <row r="22" spans="2:15" ht="58.5" customHeight="1" x14ac:dyDescent="0.3">
      <c r="B22" s="13"/>
      <c r="C22" s="7" t="s">
        <v>36</v>
      </c>
      <c r="D22" s="8">
        <v>3000000</v>
      </c>
      <c r="E22" s="8"/>
      <c r="F22" s="18"/>
      <c r="G22" s="19"/>
      <c r="H22" s="20"/>
      <c r="I22" s="10">
        <f t="shared" si="0"/>
        <v>0</v>
      </c>
      <c r="J22" s="9">
        <f t="shared" si="1"/>
        <v>3000000</v>
      </c>
      <c r="K22" s="19"/>
      <c r="L22" s="11" t="s">
        <v>35</v>
      </c>
      <c r="M22" s="12" t="s">
        <v>20</v>
      </c>
    </row>
    <row r="23" spans="2:15" ht="62.25" customHeight="1" x14ac:dyDescent="0.3">
      <c r="B23" s="13"/>
      <c r="C23" s="7" t="s">
        <v>37</v>
      </c>
      <c r="D23" s="8">
        <v>3000000</v>
      </c>
      <c r="E23" s="8"/>
      <c r="F23" s="18"/>
      <c r="G23" s="19"/>
      <c r="H23" s="20"/>
      <c r="I23" s="10">
        <f t="shared" si="0"/>
        <v>0</v>
      </c>
      <c r="J23" s="9">
        <f t="shared" si="1"/>
        <v>3000000</v>
      </c>
      <c r="K23" s="19"/>
      <c r="L23" s="11" t="s">
        <v>35</v>
      </c>
      <c r="M23" s="12" t="s">
        <v>20</v>
      </c>
    </row>
    <row r="24" spans="2:15" ht="62.25" customHeight="1" x14ac:dyDescent="0.3">
      <c r="B24" s="13"/>
      <c r="C24" s="7" t="s">
        <v>38</v>
      </c>
      <c r="D24" s="8">
        <v>1000000</v>
      </c>
      <c r="E24" s="8"/>
      <c r="F24" s="18"/>
      <c r="G24" s="19"/>
      <c r="H24" s="20"/>
      <c r="I24" s="10">
        <f t="shared" si="0"/>
        <v>0</v>
      </c>
      <c r="J24" s="9">
        <f t="shared" si="1"/>
        <v>1000000</v>
      </c>
      <c r="K24" s="19"/>
      <c r="L24" s="11" t="s">
        <v>35</v>
      </c>
      <c r="M24" s="12" t="s">
        <v>20</v>
      </c>
    </row>
    <row r="25" spans="2:15" ht="62.25" customHeight="1" x14ac:dyDescent="0.3">
      <c r="B25" s="13"/>
      <c r="C25" s="7" t="s">
        <v>39</v>
      </c>
      <c r="D25" s="8">
        <v>3000000</v>
      </c>
      <c r="E25" s="8"/>
      <c r="F25" s="18"/>
      <c r="G25" s="19"/>
      <c r="H25" s="20">
        <v>2880000</v>
      </c>
      <c r="I25" s="10">
        <f t="shared" si="0"/>
        <v>96</v>
      </c>
      <c r="J25" s="9">
        <f t="shared" si="1"/>
        <v>120000</v>
      </c>
      <c r="K25" s="22">
        <f>D25-H25</f>
        <v>120000</v>
      </c>
      <c r="L25" s="11" t="s">
        <v>35</v>
      </c>
      <c r="M25" s="12" t="s">
        <v>102</v>
      </c>
    </row>
    <row r="26" spans="2:15" ht="56.25" x14ac:dyDescent="0.3">
      <c r="B26" s="6">
        <v>10</v>
      </c>
      <c r="C26" s="7" t="s">
        <v>40</v>
      </c>
      <c r="D26" s="8">
        <v>4120000</v>
      </c>
      <c r="E26" s="8"/>
      <c r="F26" s="18"/>
      <c r="G26" s="19"/>
      <c r="H26" s="20"/>
      <c r="I26" s="10">
        <f t="shared" si="0"/>
        <v>0</v>
      </c>
      <c r="J26" s="9">
        <f t="shared" si="1"/>
        <v>4120000</v>
      </c>
      <c r="K26" s="19"/>
      <c r="L26" s="11" t="s">
        <v>41</v>
      </c>
      <c r="M26" s="12" t="s">
        <v>124</v>
      </c>
      <c r="O26" s="17">
        <v>210</v>
      </c>
    </row>
    <row r="27" spans="2:15" ht="37.5" x14ac:dyDescent="0.3">
      <c r="B27" s="13">
        <v>11</v>
      </c>
      <c r="C27" s="7" t="s">
        <v>42</v>
      </c>
      <c r="D27" s="8">
        <v>100200</v>
      </c>
      <c r="E27" s="8">
        <v>60000</v>
      </c>
      <c r="F27" s="18"/>
      <c r="G27" s="19"/>
      <c r="H27" s="20">
        <v>91800</v>
      </c>
      <c r="I27" s="10">
        <f t="shared" si="0"/>
        <v>91.616766467065872</v>
      </c>
      <c r="J27" s="9">
        <f t="shared" si="1"/>
        <v>8400</v>
      </c>
      <c r="K27" s="19"/>
      <c r="L27" s="11" t="s">
        <v>43</v>
      </c>
      <c r="M27" s="12" t="s">
        <v>101</v>
      </c>
    </row>
    <row r="28" spans="2:15" ht="37.5" x14ac:dyDescent="0.3">
      <c r="B28" s="13">
        <v>12</v>
      </c>
      <c r="C28" s="7" t="s">
        <v>44</v>
      </c>
      <c r="D28" s="8">
        <v>242200</v>
      </c>
      <c r="E28" s="8"/>
      <c r="F28" s="18"/>
      <c r="G28" s="19"/>
      <c r="H28" s="20">
        <v>228750</v>
      </c>
      <c r="I28" s="10">
        <f t="shared" si="0"/>
        <v>94.4467382328654</v>
      </c>
      <c r="J28" s="9">
        <f t="shared" si="1"/>
        <v>13450</v>
      </c>
      <c r="K28" s="19"/>
      <c r="L28" s="11" t="s">
        <v>43</v>
      </c>
      <c r="M28" s="12" t="s">
        <v>101</v>
      </c>
    </row>
    <row r="29" spans="2:15" ht="37.5" x14ac:dyDescent="0.3">
      <c r="B29" s="6">
        <v>13</v>
      </c>
      <c r="C29" s="7" t="s">
        <v>45</v>
      </c>
      <c r="D29" s="8">
        <v>865000</v>
      </c>
      <c r="E29" s="8"/>
      <c r="F29" s="18"/>
      <c r="G29" s="19"/>
      <c r="H29" s="20">
        <v>85000</v>
      </c>
      <c r="I29" s="10">
        <f t="shared" si="0"/>
        <v>9.8265895953757223</v>
      </c>
      <c r="J29" s="9">
        <f t="shared" si="1"/>
        <v>780000</v>
      </c>
      <c r="K29" s="19"/>
      <c r="L29" s="11" t="s">
        <v>46</v>
      </c>
      <c r="M29" s="12" t="s">
        <v>101</v>
      </c>
    </row>
    <row r="30" spans="2:15" ht="37.5" x14ac:dyDescent="0.3">
      <c r="B30" s="13">
        <v>14</v>
      </c>
      <c r="C30" s="7" t="s">
        <v>47</v>
      </c>
      <c r="D30" s="8">
        <v>6500000</v>
      </c>
      <c r="E30" s="8"/>
      <c r="F30" s="18"/>
      <c r="G30" s="19"/>
      <c r="H30" s="20">
        <v>15860</v>
      </c>
      <c r="I30" s="10">
        <f t="shared" si="0"/>
        <v>0.24399999999999999</v>
      </c>
      <c r="J30" s="9">
        <f t="shared" si="1"/>
        <v>6484140</v>
      </c>
      <c r="K30" s="19"/>
      <c r="L30" s="11" t="s">
        <v>48</v>
      </c>
      <c r="M30" s="12" t="s">
        <v>101</v>
      </c>
    </row>
    <row r="31" spans="2:15" ht="56.25" x14ac:dyDescent="0.3">
      <c r="B31" s="13">
        <v>15</v>
      </c>
      <c r="C31" s="7" t="s">
        <v>49</v>
      </c>
      <c r="D31" s="8">
        <v>21560000</v>
      </c>
      <c r="E31" s="8"/>
      <c r="F31" s="20">
        <v>19874000</v>
      </c>
      <c r="G31" s="21" t="s">
        <v>125</v>
      </c>
      <c r="H31" s="20"/>
      <c r="I31" s="10">
        <f t="shared" si="0"/>
        <v>0</v>
      </c>
      <c r="J31" s="9">
        <f t="shared" si="1"/>
        <v>21560000</v>
      </c>
      <c r="K31" s="15">
        <f>D31-F31</f>
        <v>1686000</v>
      </c>
      <c r="L31" s="11" t="s">
        <v>50</v>
      </c>
      <c r="M31" s="12" t="s">
        <v>107</v>
      </c>
    </row>
    <row r="32" spans="2:15" ht="75" x14ac:dyDescent="0.3">
      <c r="B32" s="6">
        <v>16</v>
      </c>
      <c r="C32" s="7" t="s">
        <v>51</v>
      </c>
      <c r="D32" s="8">
        <v>6500000</v>
      </c>
      <c r="E32" s="8"/>
      <c r="F32" s="18"/>
      <c r="G32" s="19"/>
      <c r="H32" s="20"/>
      <c r="I32" s="10">
        <f t="shared" si="0"/>
        <v>0</v>
      </c>
      <c r="J32" s="9">
        <f t="shared" si="1"/>
        <v>6500000</v>
      </c>
      <c r="K32" s="19"/>
      <c r="L32" s="11" t="s">
        <v>50</v>
      </c>
      <c r="M32" s="12" t="s">
        <v>112</v>
      </c>
    </row>
    <row r="33" spans="2:13" ht="37.5" x14ac:dyDescent="0.3">
      <c r="B33" s="13">
        <v>17</v>
      </c>
      <c r="C33" s="7" t="s">
        <v>52</v>
      </c>
      <c r="D33" s="8">
        <v>2241200</v>
      </c>
      <c r="E33" s="8"/>
      <c r="F33" s="18"/>
      <c r="G33" s="19"/>
      <c r="H33" s="20">
        <v>262600</v>
      </c>
      <c r="I33" s="10">
        <f t="shared" si="0"/>
        <v>11.716937354988399</v>
      </c>
      <c r="J33" s="9">
        <f t="shared" si="1"/>
        <v>1978600</v>
      </c>
      <c r="K33" s="19"/>
      <c r="L33" s="11" t="s">
        <v>53</v>
      </c>
      <c r="M33" s="12" t="s">
        <v>101</v>
      </c>
    </row>
    <row r="34" spans="2:13" ht="56.25" x14ac:dyDescent="0.3">
      <c r="B34" s="13">
        <v>18</v>
      </c>
      <c r="C34" s="7" t="s">
        <v>54</v>
      </c>
      <c r="D34" s="8">
        <v>783000</v>
      </c>
      <c r="E34" s="8"/>
      <c r="F34" s="15">
        <v>599000</v>
      </c>
      <c r="G34" s="21" t="s">
        <v>106</v>
      </c>
      <c r="H34" s="20"/>
      <c r="I34" s="10">
        <f t="shared" si="0"/>
        <v>0</v>
      </c>
      <c r="J34" s="9">
        <f t="shared" si="1"/>
        <v>783000</v>
      </c>
      <c r="K34" s="15">
        <f>D34-F34</f>
        <v>184000</v>
      </c>
      <c r="L34" s="11" t="s">
        <v>55</v>
      </c>
      <c r="M34" s="12" t="s">
        <v>107</v>
      </c>
    </row>
    <row r="35" spans="2:13" ht="56.25" x14ac:dyDescent="0.3">
      <c r="B35" s="6">
        <v>19</v>
      </c>
      <c r="C35" s="7" t="s">
        <v>56</v>
      </c>
      <c r="D35" s="8">
        <v>8029100</v>
      </c>
      <c r="E35" s="8"/>
      <c r="F35" s="20">
        <v>5054000</v>
      </c>
      <c r="G35" s="21" t="s">
        <v>106</v>
      </c>
      <c r="H35" s="20">
        <v>324466.8</v>
      </c>
      <c r="I35" s="10">
        <f t="shared" si="0"/>
        <v>4.0411353700912933</v>
      </c>
      <c r="J35" s="9">
        <f t="shared" si="1"/>
        <v>7704633.2000000002</v>
      </c>
      <c r="K35" s="15">
        <f>D35-F35</f>
        <v>2975100</v>
      </c>
      <c r="L35" s="11" t="s">
        <v>55</v>
      </c>
      <c r="M35" s="12" t="s">
        <v>107</v>
      </c>
    </row>
    <row r="36" spans="2:13" ht="75" x14ac:dyDescent="0.3">
      <c r="B36" s="13">
        <v>20</v>
      </c>
      <c r="C36" s="7" t="s">
        <v>57</v>
      </c>
      <c r="D36" s="8">
        <v>10574200</v>
      </c>
      <c r="E36" s="8"/>
      <c r="F36" s="20">
        <v>6589000</v>
      </c>
      <c r="G36" s="21" t="s">
        <v>108</v>
      </c>
      <c r="H36" s="20"/>
      <c r="I36" s="10">
        <f t="shared" si="0"/>
        <v>0</v>
      </c>
      <c r="J36" s="9">
        <f t="shared" si="1"/>
        <v>10574200</v>
      </c>
      <c r="K36" s="15">
        <f>D36-F36</f>
        <v>3985200</v>
      </c>
      <c r="L36" s="11" t="s">
        <v>55</v>
      </c>
      <c r="M36" s="12" t="s">
        <v>107</v>
      </c>
    </row>
    <row r="37" spans="2:13" ht="93.75" x14ac:dyDescent="0.3">
      <c r="B37" s="13">
        <v>21</v>
      </c>
      <c r="C37" s="7" t="s">
        <v>58</v>
      </c>
      <c r="D37" s="8">
        <v>5528000</v>
      </c>
      <c r="E37" s="8"/>
      <c r="F37" s="20">
        <v>4975000</v>
      </c>
      <c r="G37" s="21" t="s">
        <v>106</v>
      </c>
      <c r="H37" s="20"/>
      <c r="I37" s="10">
        <f t="shared" si="0"/>
        <v>0</v>
      </c>
      <c r="J37" s="9">
        <f t="shared" si="1"/>
        <v>5528000</v>
      </c>
      <c r="K37" s="15">
        <f>D37-F37</f>
        <v>553000</v>
      </c>
      <c r="L37" s="11" t="s">
        <v>59</v>
      </c>
      <c r="M37" s="12" t="s">
        <v>107</v>
      </c>
    </row>
    <row r="38" spans="2:13" ht="56.25" x14ac:dyDescent="0.3">
      <c r="B38" s="6">
        <v>22</v>
      </c>
      <c r="C38" s="7" t="s">
        <v>60</v>
      </c>
      <c r="D38" s="8"/>
      <c r="E38" s="8"/>
      <c r="F38" s="19"/>
      <c r="G38" s="19"/>
      <c r="H38" s="20"/>
      <c r="I38" s="10"/>
      <c r="J38" s="9"/>
      <c r="K38" s="19"/>
      <c r="L38" s="11"/>
      <c r="M38" s="12"/>
    </row>
    <row r="39" spans="2:13" ht="37.5" x14ac:dyDescent="0.3">
      <c r="B39" s="6"/>
      <c r="C39" s="7" t="s">
        <v>126</v>
      </c>
      <c r="D39" s="8">
        <v>5940000</v>
      </c>
      <c r="E39" s="8"/>
      <c r="F39" s="19"/>
      <c r="G39" s="19"/>
      <c r="H39" s="20"/>
      <c r="I39" s="10">
        <f t="shared" si="0"/>
        <v>0</v>
      </c>
      <c r="J39" s="9">
        <f t="shared" si="1"/>
        <v>5940000</v>
      </c>
      <c r="K39" s="19"/>
      <c r="L39" s="11" t="s">
        <v>59</v>
      </c>
      <c r="M39" s="12" t="s">
        <v>107</v>
      </c>
    </row>
    <row r="40" spans="2:13" ht="37.5" x14ac:dyDescent="0.3">
      <c r="B40" s="6"/>
      <c r="C40" s="7" t="s">
        <v>127</v>
      </c>
      <c r="D40" s="8">
        <v>5940000</v>
      </c>
      <c r="E40" s="8"/>
      <c r="F40" s="19"/>
      <c r="G40" s="19"/>
      <c r="H40" s="20"/>
      <c r="I40" s="10">
        <f t="shared" si="0"/>
        <v>0</v>
      </c>
      <c r="J40" s="9">
        <f t="shared" si="1"/>
        <v>5940000</v>
      </c>
      <c r="K40" s="19"/>
      <c r="L40" s="11" t="s">
        <v>59</v>
      </c>
      <c r="M40" s="12" t="s">
        <v>107</v>
      </c>
    </row>
    <row r="41" spans="2:13" ht="56.25" x14ac:dyDescent="0.3">
      <c r="B41" s="13">
        <v>23</v>
      </c>
      <c r="C41" s="7" t="s">
        <v>128</v>
      </c>
      <c r="D41" s="8">
        <v>5776900</v>
      </c>
      <c r="E41" s="8"/>
      <c r="F41" s="18"/>
      <c r="G41" s="19"/>
      <c r="H41" s="20"/>
      <c r="I41" s="10">
        <f t="shared" si="0"/>
        <v>0</v>
      </c>
      <c r="J41" s="9">
        <f t="shared" si="1"/>
        <v>5776900</v>
      </c>
      <c r="K41" s="19"/>
      <c r="L41" s="11" t="s">
        <v>59</v>
      </c>
      <c r="M41" s="12" t="s">
        <v>129</v>
      </c>
    </row>
    <row r="42" spans="2:13" ht="56.25" x14ac:dyDescent="0.3">
      <c r="B42" s="13">
        <v>24</v>
      </c>
      <c r="C42" s="7" t="s">
        <v>62</v>
      </c>
      <c r="D42" s="8">
        <v>10000000</v>
      </c>
      <c r="E42" s="8"/>
      <c r="F42" s="20">
        <v>9950000</v>
      </c>
      <c r="G42" s="21" t="s">
        <v>109</v>
      </c>
      <c r="H42" s="20">
        <v>3482500</v>
      </c>
      <c r="I42" s="10">
        <f t="shared" si="0"/>
        <v>34.825000000000003</v>
      </c>
      <c r="J42" s="9">
        <f t="shared" si="1"/>
        <v>6517500</v>
      </c>
      <c r="K42" s="22">
        <f>D42-F42</f>
        <v>50000</v>
      </c>
      <c r="L42" s="11" t="s">
        <v>59</v>
      </c>
      <c r="M42" s="12" t="s">
        <v>107</v>
      </c>
    </row>
    <row r="43" spans="2:13" ht="37.5" x14ac:dyDescent="0.3">
      <c r="B43" s="6">
        <v>25</v>
      </c>
      <c r="C43" s="7" t="s">
        <v>63</v>
      </c>
      <c r="D43" s="8">
        <v>4950000</v>
      </c>
      <c r="E43" s="8"/>
      <c r="F43" s="20">
        <v>4930000</v>
      </c>
      <c r="G43" s="21" t="s">
        <v>109</v>
      </c>
      <c r="H43" s="20"/>
      <c r="I43" s="10">
        <f t="shared" si="0"/>
        <v>0</v>
      </c>
      <c r="J43" s="9">
        <f t="shared" si="1"/>
        <v>4950000</v>
      </c>
      <c r="K43" s="22">
        <f>D43-F43</f>
        <v>20000</v>
      </c>
      <c r="L43" s="11" t="s">
        <v>59</v>
      </c>
      <c r="M43" s="12" t="s">
        <v>107</v>
      </c>
    </row>
    <row r="44" spans="2:13" ht="56.25" x14ac:dyDescent="0.3">
      <c r="B44" s="13">
        <v>26</v>
      </c>
      <c r="C44" s="7" t="s">
        <v>64</v>
      </c>
      <c r="D44" s="8">
        <v>7920000</v>
      </c>
      <c r="E44" s="8"/>
      <c r="F44" s="20">
        <v>7529000</v>
      </c>
      <c r="G44" s="21" t="s">
        <v>109</v>
      </c>
      <c r="H44" s="20"/>
      <c r="I44" s="10">
        <f t="shared" si="0"/>
        <v>0</v>
      </c>
      <c r="J44" s="9">
        <f t="shared" si="1"/>
        <v>7920000</v>
      </c>
      <c r="K44" s="22">
        <f>D44-F44</f>
        <v>391000</v>
      </c>
      <c r="L44" s="11" t="s">
        <v>59</v>
      </c>
      <c r="M44" s="12" t="s">
        <v>107</v>
      </c>
    </row>
    <row r="45" spans="2:13" ht="37.5" x14ac:dyDescent="0.3">
      <c r="B45" s="13">
        <v>27</v>
      </c>
      <c r="C45" s="7" t="s">
        <v>65</v>
      </c>
      <c r="D45" s="8">
        <v>11711000</v>
      </c>
      <c r="E45" s="8"/>
      <c r="F45" s="20">
        <v>7500000</v>
      </c>
      <c r="G45" s="21" t="s">
        <v>110</v>
      </c>
      <c r="H45" s="20">
        <v>2400000</v>
      </c>
      <c r="I45" s="10">
        <f t="shared" si="0"/>
        <v>20.493553069763472</v>
      </c>
      <c r="J45" s="9">
        <f t="shared" si="1"/>
        <v>9311000</v>
      </c>
      <c r="K45" s="19"/>
      <c r="L45" s="11" t="s">
        <v>66</v>
      </c>
      <c r="M45" s="12" t="s">
        <v>107</v>
      </c>
    </row>
    <row r="46" spans="2:13" ht="56.25" x14ac:dyDescent="0.3">
      <c r="B46" s="6">
        <v>28</v>
      </c>
      <c r="C46" s="7" t="s">
        <v>67</v>
      </c>
      <c r="D46" s="8">
        <v>12025000</v>
      </c>
      <c r="E46" s="8"/>
      <c r="F46" s="20">
        <v>7862000</v>
      </c>
      <c r="G46" s="21" t="s">
        <v>111</v>
      </c>
      <c r="H46" s="20"/>
      <c r="I46" s="10">
        <f t="shared" si="0"/>
        <v>0</v>
      </c>
      <c r="J46" s="9">
        <f t="shared" si="1"/>
        <v>12025000</v>
      </c>
      <c r="K46" s="19"/>
      <c r="L46" s="11" t="s">
        <v>66</v>
      </c>
      <c r="M46" s="12" t="s">
        <v>107</v>
      </c>
    </row>
    <row r="47" spans="2:13" ht="56.25" x14ac:dyDescent="0.3">
      <c r="B47" s="13">
        <v>29</v>
      </c>
      <c r="C47" s="7" t="s">
        <v>68</v>
      </c>
      <c r="D47" s="8">
        <v>11019100</v>
      </c>
      <c r="E47" s="8"/>
      <c r="F47" s="18"/>
      <c r="G47" s="19"/>
      <c r="H47" s="20"/>
      <c r="I47" s="10">
        <f t="shared" si="0"/>
        <v>0</v>
      </c>
      <c r="J47" s="9">
        <f t="shared" si="1"/>
        <v>11019100</v>
      </c>
      <c r="K47" s="19"/>
      <c r="L47" s="11" t="s">
        <v>69</v>
      </c>
      <c r="M47" s="12" t="s">
        <v>130</v>
      </c>
    </row>
    <row r="48" spans="2:13" ht="56.25" x14ac:dyDescent="0.3">
      <c r="B48" s="13">
        <v>30</v>
      </c>
      <c r="C48" s="7" t="s">
        <v>70</v>
      </c>
      <c r="D48" s="8">
        <v>1754200</v>
      </c>
      <c r="E48" s="8"/>
      <c r="F48" s="20">
        <v>1448000</v>
      </c>
      <c r="G48" s="21" t="s">
        <v>131</v>
      </c>
      <c r="H48" s="20"/>
      <c r="I48" s="10">
        <f t="shared" si="0"/>
        <v>0</v>
      </c>
      <c r="J48" s="9">
        <f t="shared" si="1"/>
        <v>1754200</v>
      </c>
      <c r="K48" s="19"/>
      <c r="L48" s="11" t="s">
        <v>69</v>
      </c>
      <c r="M48" s="12" t="s">
        <v>107</v>
      </c>
    </row>
    <row r="49" spans="2:13" ht="42.75" customHeight="1" x14ac:dyDescent="0.3">
      <c r="B49" s="6">
        <v>31</v>
      </c>
      <c r="C49" s="7" t="s">
        <v>71</v>
      </c>
      <c r="D49" s="8">
        <v>3969000</v>
      </c>
      <c r="E49" s="8"/>
      <c r="F49" s="20">
        <v>2888000</v>
      </c>
      <c r="G49" s="21" t="s">
        <v>113</v>
      </c>
      <c r="H49" s="20"/>
      <c r="I49" s="10">
        <f t="shared" si="0"/>
        <v>0</v>
      </c>
      <c r="J49" s="9">
        <f t="shared" si="1"/>
        <v>3969000</v>
      </c>
      <c r="K49" s="22">
        <f>D49-F49</f>
        <v>1081000</v>
      </c>
      <c r="L49" s="11" t="s">
        <v>72</v>
      </c>
      <c r="M49" s="12" t="s">
        <v>107</v>
      </c>
    </row>
    <row r="50" spans="2:13" ht="56.25" x14ac:dyDescent="0.3">
      <c r="B50" s="13">
        <v>32</v>
      </c>
      <c r="C50" s="7" t="s">
        <v>73</v>
      </c>
      <c r="D50" s="8">
        <v>8361100</v>
      </c>
      <c r="E50" s="8"/>
      <c r="F50" s="20">
        <v>4336000</v>
      </c>
      <c r="G50" s="21" t="s">
        <v>114</v>
      </c>
      <c r="H50" s="20"/>
      <c r="I50" s="10">
        <f t="shared" si="0"/>
        <v>0</v>
      </c>
      <c r="J50" s="9">
        <f t="shared" si="1"/>
        <v>8361100</v>
      </c>
      <c r="K50" s="15">
        <f>D50-F50</f>
        <v>4025100</v>
      </c>
      <c r="L50" s="11" t="s">
        <v>72</v>
      </c>
      <c r="M50" s="12" t="s">
        <v>107</v>
      </c>
    </row>
    <row r="51" spans="2:13" ht="56.25" x14ac:dyDescent="0.3">
      <c r="B51" s="13">
        <v>33</v>
      </c>
      <c r="C51" s="7" t="s">
        <v>74</v>
      </c>
      <c r="D51" s="8">
        <v>1509200</v>
      </c>
      <c r="E51" s="8"/>
      <c r="F51" s="23">
        <v>886000</v>
      </c>
      <c r="G51" s="21" t="s">
        <v>132</v>
      </c>
      <c r="H51" s="20"/>
      <c r="I51" s="10">
        <f t="shared" si="0"/>
        <v>0</v>
      </c>
      <c r="J51" s="9">
        <f t="shared" si="1"/>
        <v>1509200</v>
      </c>
      <c r="K51" s="41">
        <f>D51-F51</f>
        <v>623200</v>
      </c>
      <c r="L51" s="11" t="s">
        <v>75</v>
      </c>
      <c r="M51" s="12" t="s">
        <v>107</v>
      </c>
    </row>
    <row r="52" spans="2:13" ht="56.25" x14ac:dyDescent="0.3">
      <c r="B52" s="6">
        <v>34</v>
      </c>
      <c r="C52" s="7" t="s">
        <v>76</v>
      </c>
      <c r="D52" s="8">
        <v>10470400</v>
      </c>
      <c r="E52" s="8"/>
      <c r="F52" s="18"/>
      <c r="G52" s="19"/>
      <c r="H52" s="20"/>
      <c r="I52" s="10">
        <f t="shared" si="0"/>
        <v>0</v>
      </c>
      <c r="J52" s="9">
        <f t="shared" si="1"/>
        <v>10470400</v>
      </c>
      <c r="K52" s="19"/>
      <c r="L52" s="11" t="s">
        <v>75</v>
      </c>
      <c r="M52" s="12" t="s">
        <v>104</v>
      </c>
    </row>
    <row r="53" spans="2:13" ht="37.5" x14ac:dyDescent="0.3">
      <c r="B53" s="13">
        <v>35</v>
      </c>
      <c r="C53" s="7" t="s">
        <v>77</v>
      </c>
      <c r="D53" s="8">
        <v>3430000</v>
      </c>
      <c r="E53" s="8"/>
      <c r="F53" s="15">
        <v>3047000</v>
      </c>
      <c r="G53" s="21" t="s">
        <v>133</v>
      </c>
      <c r="H53" s="20"/>
      <c r="I53" s="10">
        <f t="shared" si="0"/>
        <v>0</v>
      </c>
      <c r="J53" s="9">
        <f t="shared" si="1"/>
        <v>3430000</v>
      </c>
      <c r="K53" s="15">
        <f>D53-F53</f>
        <v>383000</v>
      </c>
      <c r="L53" s="11" t="s">
        <v>75</v>
      </c>
      <c r="M53" s="12" t="s">
        <v>107</v>
      </c>
    </row>
    <row r="54" spans="2:13" ht="75" x14ac:dyDescent="0.3">
      <c r="B54" s="13">
        <v>36</v>
      </c>
      <c r="C54" s="7" t="s">
        <v>78</v>
      </c>
      <c r="D54" s="8">
        <v>12119700</v>
      </c>
      <c r="E54" s="8"/>
      <c r="F54" s="15">
        <v>9400000</v>
      </c>
      <c r="G54" s="21" t="s">
        <v>134</v>
      </c>
      <c r="H54" s="20"/>
      <c r="I54" s="10">
        <f t="shared" si="0"/>
        <v>0</v>
      </c>
      <c r="J54" s="9">
        <f t="shared" si="1"/>
        <v>12119700</v>
      </c>
      <c r="K54" s="19"/>
      <c r="L54" s="11" t="s">
        <v>79</v>
      </c>
      <c r="M54" s="12" t="s">
        <v>107</v>
      </c>
    </row>
    <row r="55" spans="2:13" ht="75" x14ac:dyDescent="0.3">
      <c r="B55" s="6">
        <v>37</v>
      </c>
      <c r="C55" s="7" t="s">
        <v>80</v>
      </c>
      <c r="D55" s="8">
        <v>7906600</v>
      </c>
      <c r="E55" s="8"/>
      <c r="F55" s="19">
        <v>5530000</v>
      </c>
      <c r="G55" s="21" t="s">
        <v>135</v>
      </c>
      <c r="H55" s="20"/>
      <c r="I55" s="10">
        <f t="shared" si="0"/>
        <v>0</v>
      </c>
      <c r="J55" s="9">
        <f t="shared" si="1"/>
        <v>7906600</v>
      </c>
      <c r="K55" s="19"/>
      <c r="L55" s="11" t="s">
        <v>79</v>
      </c>
      <c r="M55" s="12" t="s">
        <v>107</v>
      </c>
    </row>
    <row r="56" spans="2:13" ht="75" x14ac:dyDescent="0.3">
      <c r="B56" s="13">
        <v>38</v>
      </c>
      <c r="C56" s="7" t="s">
        <v>81</v>
      </c>
      <c r="D56" s="8">
        <v>9800000</v>
      </c>
      <c r="E56" s="8"/>
      <c r="F56" s="19">
        <v>9299000</v>
      </c>
      <c r="G56" s="21" t="s">
        <v>136</v>
      </c>
      <c r="H56" s="20"/>
      <c r="I56" s="10">
        <f t="shared" si="0"/>
        <v>0</v>
      </c>
      <c r="J56" s="9">
        <f t="shared" si="1"/>
        <v>9800000</v>
      </c>
      <c r="K56" s="19"/>
      <c r="L56" s="11" t="s">
        <v>79</v>
      </c>
      <c r="M56" s="12" t="s">
        <v>107</v>
      </c>
    </row>
    <row r="57" spans="2:13" ht="56.25" x14ac:dyDescent="0.3">
      <c r="B57" s="13">
        <v>39</v>
      </c>
      <c r="C57" s="7" t="s">
        <v>82</v>
      </c>
      <c r="D57" s="8">
        <v>19899900</v>
      </c>
      <c r="E57" s="8"/>
      <c r="F57" s="18"/>
      <c r="G57" s="19"/>
      <c r="H57" s="20"/>
      <c r="I57" s="10">
        <f t="shared" si="0"/>
        <v>0</v>
      </c>
      <c r="J57" s="9">
        <f t="shared" si="1"/>
        <v>19899900</v>
      </c>
      <c r="K57" s="19"/>
      <c r="L57" s="11" t="s">
        <v>79</v>
      </c>
      <c r="M57" s="12" t="s">
        <v>137</v>
      </c>
    </row>
    <row r="58" spans="2:13" ht="37.5" x14ac:dyDescent="0.3">
      <c r="B58" s="6">
        <v>40</v>
      </c>
      <c r="C58" s="7" t="s">
        <v>83</v>
      </c>
      <c r="D58" s="8">
        <v>5571700</v>
      </c>
      <c r="E58" s="8"/>
      <c r="F58" s="18"/>
      <c r="G58" s="19"/>
      <c r="H58" s="20"/>
      <c r="I58" s="10">
        <f t="shared" si="0"/>
        <v>0</v>
      </c>
      <c r="J58" s="9">
        <f t="shared" si="1"/>
        <v>5571700</v>
      </c>
      <c r="K58" s="19"/>
      <c r="L58" s="11" t="s">
        <v>84</v>
      </c>
      <c r="M58" s="12" t="s">
        <v>138</v>
      </c>
    </row>
    <row r="59" spans="2:13" ht="56.25" x14ac:dyDescent="0.3">
      <c r="B59" s="13">
        <v>41</v>
      </c>
      <c r="C59" s="7" t="s">
        <v>85</v>
      </c>
      <c r="D59" s="8">
        <v>2338300</v>
      </c>
      <c r="E59" s="8"/>
      <c r="F59" s="18"/>
      <c r="G59" s="19"/>
      <c r="H59" s="20"/>
      <c r="I59" s="10">
        <f t="shared" si="0"/>
        <v>0</v>
      </c>
      <c r="J59" s="9">
        <f t="shared" si="1"/>
        <v>2338300</v>
      </c>
      <c r="K59" s="19"/>
      <c r="L59" s="11" t="s">
        <v>84</v>
      </c>
      <c r="M59" s="12" t="s">
        <v>139</v>
      </c>
    </row>
    <row r="60" spans="2:13" ht="37.5" x14ac:dyDescent="0.3">
      <c r="B60" s="13">
        <v>42</v>
      </c>
      <c r="C60" s="7" t="s">
        <v>86</v>
      </c>
      <c r="D60" s="8">
        <v>13563200</v>
      </c>
      <c r="E60" s="8"/>
      <c r="F60" s="18"/>
      <c r="G60" s="19"/>
      <c r="H60" s="20"/>
      <c r="I60" s="10">
        <f t="shared" si="0"/>
        <v>0</v>
      </c>
      <c r="J60" s="9">
        <f t="shared" si="1"/>
        <v>13563200</v>
      </c>
      <c r="K60" s="19"/>
      <c r="L60" s="11" t="s">
        <v>84</v>
      </c>
      <c r="M60" s="12" t="s">
        <v>15</v>
      </c>
    </row>
    <row r="61" spans="2:13" ht="37.5" x14ac:dyDescent="0.3">
      <c r="B61" s="6">
        <v>43</v>
      </c>
      <c r="C61" s="7" t="s">
        <v>87</v>
      </c>
      <c r="D61" s="8">
        <v>13720000</v>
      </c>
      <c r="E61" s="8"/>
      <c r="F61" s="20">
        <v>10498000</v>
      </c>
      <c r="G61" s="21" t="s">
        <v>140</v>
      </c>
      <c r="H61" s="20"/>
      <c r="I61" s="10">
        <f t="shared" si="0"/>
        <v>0</v>
      </c>
      <c r="J61" s="9">
        <f t="shared" si="1"/>
        <v>13720000</v>
      </c>
      <c r="K61" s="15">
        <f>D61-F61</f>
        <v>3222000</v>
      </c>
      <c r="L61" s="11" t="s">
        <v>88</v>
      </c>
      <c r="M61" s="12" t="s">
        <v>107</v>
      </c>
    </row>
    <row r="62" spans="2:13" ht="75" x14ac:dyDescent="0.3">
      <c r="B62" s="13">
        <v>44</v>
      </c>
      <c r="C62" s="7" t="s">
        <v>89</v>
      </c>
      <c r="D62" s="8">
        <v>9780400</v>
      </c>
      <c r="E62" s="8"/>
      <c r="F62" s="20">
        <v>7392392</v>
      </c>
      <c r="G62" s="21" t="s">
        <v>117</v>
      </c>
      <c r="H62" s="20"/>
      <c r="I62" s="10">
        <f t="shared" si="0"/>
        <v>0</v>
      </c>
      <c r="J62" s="9">
        <f t="shared" si="1"/>
        <v>9780400</v>
      </c>
      <c r="K62" s="22">
        <f>D62-F62</f>
        <v>2388008</v>
      </c>
      <c r="L62" s="11" t="s">
        <v>90</v>
      </c>
      <c r="M62" s="12" t="s">
        <v>107</v>
      </c>
    </row>
    <row r="63" spans="2:13" ht="37.5" x14ac:dyDescent="0.3">
      <c r="B63" s="13">
        <v>45</v>
      </c>
      <c r="C63" s="7" t="s">
        <v>91</v>
      </c>
      <c r="D63" s="8">
        <v>19796000</v>
      </c>
      <c r="E63" s="8"/>
      <c r="F63" s="20">
        <v>17497000</v>
      </c>
      <c r="G63" s="21" t="s">
        <v>118</v>
      </c>
      <c r="H63" s="20"/>
      <c r="I63" s="10">
        <f t="shared" si="0"/>
        <v>0</v>
      </c>
      <c r="J63" s="9">
        <f t="shared" si="1"/>
        <v>19796000</v>
      </c>
      <c r="K63" s="22">
        <f>D63-F63</f>
        <v>2299000</v>
      </c>
      <c r="L63" s="11" t="s">
        <v>90</v>
      </c>
      <c r="M63" s="12" t="s">
        <v>107</v>
      </c>
    </row>
    <row r="64" spans="2:13" ht="56.25" x14ac:dyDescent="0.3">
      <c r="B64" s="6">
        <v>46</v>
      </c>
      <c r="C64" s="7" t="s">
        <v>92</v>
      </c>
      <c r="D64" s="8">
        <v>822200</v>
      </c>
      <c r="E64" s="8"/>
      <c r="F64" s="20">
        <v>820000</v>
      </c>
      <c r="G64" s="21" t="s">
        <v>119</v>
      </c>
      <c r="H64" s="20">
        <v>474111</v>
      </c>
      <c r="I64" s="10">
        <f t="shared" si="0"/>
        <v>57.663707127219652</v>
      </c>
      <c r="J64" s="9">
        <f t="shared" si="1"/>
        <v>348089</v>
      </c>
      <c r="K64" s="22">
        <f>D64-F64</f>
        <v>2200</v>
      </c>
      <c r="L64" s="11" t="s">
        <v>93</v>
      </c>
      <c r="M64" s="12" t="s">
        <v>107</v>
      </c>
    </row>
    <row r="65" spans="2:13" ht="56.25" x14ac:dyDescent="0.3">
      <c r="B65" s="13">
        <v>47</v>
      </c>
      <c r="C65" s="7" t="s">
        <v>94</v>
      </c>
      <c r="D65" s="8">
        <v>7963500</v>
      </c>
      <c r="E65" s="8"/>
      <c r="F65" s="23">
        <v>6370800</v>
      </c>
      <c r="G65" s="21" t="s">
        <v>120</v>
      </c>
      <c r="H65" s="20"/>
      <c r="I65" s="10">
        <f t="shared" si="0"/>
        <v>0</v>
      </c>
      <c r="J65" s="9">
        <f t="shared" si="1"/>
        <v>7963500</v>
      </c>
      <c r="K65" s="22">
        <f>D65-F65</f>
        <v>1592700</v>
      </c>
      <c r="L65" s="11" t="s">
        <v>93</v>
      </c>
      <c r="M65" s="12" t="s">
        <v>107</v>
      </c>
    </row>
    <row r="66" spans="2:13" ht="37.5" customHeight="1" x14ac:dyDescent="0.3">
      <c r="B66" s="19"/>
      <c r="C66" s="7" t="s">
        <v>95</v>
      </c>
      <c r="D66" s="8">
        <v>9000000</v>
      </c>
      <c r="E66" s="8"/>
      <c r="F66" s="19"/>
      <c r="G66" s="19"/>
      <c r="H66" s="24">
        <v>1514710.64</v>
      </c>
      <c r="I66" s="10">
        <f t="shared" si="0"/>
        <v>16.830118222222222</v>
      </c>
      <c r="J66" s="9">
        <f t="shared" si="1"/>
        <v>7485289.3600000003</v>
      </c>
      <c r="K66" s="19"/>
      <c r="L66" s="11" t="s">
        <v>96</v>
      </c>
      <c r="M66" s="12"/>
    </row>
    <row r="67" spans="2:13" x14ac:dyDescent="0.3">
      <c r="B67" s="25"/>
      <c r="C67" s="26" t="s">
        <v>97</v>
      </c>
      <c r="D67" s="27">
        <f>SUM(D4:D66)</f>
        <v>351295000</v>
      </c>
      <c r="E67" s="27"/>
      <c r="F67" s="28"/>
      <c r="G67" s="25"/>
      <c r="H67" s="42">
        <f>SUM(H4:H66)</f>
        <v>12410008.440000001</v>
      </c>
      <c r="I67" s="10">
        <f t="shared" si="0"/>
        <v>3.5326459072858998</v>
      </c>
      <c r="J67" s="27">
        <f>SUM(J4:J66)</f>
        <v>338884991.56</v>
      </c>
      <c r="K67" s="30">
        <f>SUM(K4:K66)</f>
        <v>25580508</v>
      </c>
      <c r="L67" s="31"/>
      <c r="M67" s="32"/>
    </row>
  </sheetData>
  <autoFilter ref="L1:L67"/>
  <mergeCells count="2">
    <mergeCell ref="B1:M1"/>
    <mergeCell ref="B2:M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82"/>
  <sheetViews>
    <sheetView topLeftCell="B22" zoomScale="85" zoomScaleNormal="85" zoomScaleSheetLayoutView="85" workbookViewId="0">
      <selection activeCell="F26" sqref="F26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6.7109375" style="36" customWidth="1"/>
    <col min="13" max="13" width="17.28515625" style="64" customWidth="1"/>
    <col min="14" max="14" width="15.140625" style="37" customWidth="1"/>
    <col min="15" max="15" width="14.140625" style="38" customWidth="1"/>
    <col min="16" max="16384" width="9.140625" style="17"/>
  </cols>
  <sheetData>
    <row r="1" spans="1:15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1" customFormat="1" ht="20.25" customHeight="1" x14ac:dyDescent="0.2">
      <c r="B2" s="132" t="s">
        <v>159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</row>
    <row r="4" spans="1:15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2755000</v>
      </c>
      <c r="I4" s="40"/>
      <c r="J4" s="40"/>
      <c r="K4" s="10">
        <f>H4*100/D4</f>
        <v>10</v>
      </c>
      <c r="L4" s="9">
        <f>D4-H4</f>
        <v>24795000</v>
      </c>
      <c r="M4" s="10">
        <f>D4-F4</f>
        <v>0</v>
      </c>
      <c r="N4" s="11" t="s">
        <v>14</v>
      </c>
      <c r="O4" s="12" t="s">
        <v>160</v>
      </c>
    </row>
    <row r="5" spans="1:15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2000</v>
      </c>
      <c r="I5" s="57">
        <f t="shared" ref="I5:I68" si="0">H5/1000000</f>
        <v>2E-3</v>
      </c>
      <c r="K5" s="10">
        <f>H5*100/D5</f>
        <v>0.66666666666666663</v>
      </c>
      <c r="L5" s="9">
        <f>D5-H5</f>
        <v>298000</v>
      </c>
      <c r="M5" s="58"/>
      <c r="N5" s="16" t="s">
        <v>17</v>
      </c>
      <c r="O5" s="12" t="s">
        <v>161</v>
      </c>
    </row>
    <row r="6" spans="1:15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84800</v>
      </c>
      <c r="I6" s="57">
        <f t="shared" si="0"/>
        <v>8.48E-2</v>
      </c>
      <c r="K6" s="10">
        <f>H6*100/D6</f>
        <v>84.8</v>
      </c>
      <c r="L6" s="9">
        <f>D6-H6</f>
        <v>15200</v>
      </c>
      <c r="M6" s="58"/>
      <c r="N6" s="11" t="s">
        <v>17</v>
      </c>
      <c r="O6" s="12" t="s">
        <v>144</v>
      </c>
    </row>
    <row r="7" spans="1:15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/>
      <c r="O7" s="12"/>
    </row>
    <row r="8" spans="1:15" ht="37.5" x14ac:dyDescent="0.3">
      <c r="B8" s="13"/>
      <c r="C8" s="7" t="s">
        <v>20</v>
      </c>
      <c r="D8" s="8">
        <v>1614200</v>
      </c>
      <c r="E8" s="8"/>
      <c r="F8" s="14"/>
      <c r="G8" s="19"/>
      <c r="H8" s="20">
        <v>713852.5</v>
      </c>
      <c r="I8" s="57">
        <f t="shared" si="0"/>
        <v>0.7138525</v>
      </c>
      <c r="K8" s="10">
        <f t="shared" ref="K8:K19" si="1">H8*100/D8</f>
        <v>44.223299467228351</v>
      </c>
      <c r="L8" s="9">
        <f t="shared" ref="L8:L19" si="2">D8-H8</f>
        <v>900347.5</v>
      </c>
      <c r="M8" s="58"/>
      <c r="N8" s="11" t="s">
        <v>17</v>
      </c>
      <c r="O8" s="12" t="s">
        <v>101</v>
      </c>
    </row>
    <row r="9" spans="1:15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si="2"/>
        <v>1085</v>
      </c>
      <c r="M9" s="58">
        <v>1085</v>
      </c>
      <c r="N9" s="11" t="s">
        <v>17</v>
      </c>
      <c r="O9" s="12" t="s">
        <v>144</v>
      </c>
    </row>
    <row r="10" spans="1:15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</row>
    <row r="11" spans="1:15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</row>
    <row r="12" spans="1:15" ht="37.5" x14ac:dyDescent="0.3">
      <c r="B12" s="13"/>
      <c r="C12" s="7" t="s">
        <v>24</v>
      </c>
      <c r="D12" s="8">
        <v>4200</v>
      </c>
      <c r="E12" s="8"/>
      <c r="F12" s="20">
        <v>42000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</row>
    <row r="13" spans="1:15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19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</row>
    <row r="14" spans="1:15" ht="37.5" x14ac:dyDescent="0.3">
      <c r="B14" s="13"/>
      <c r="C14" s="7" t="s">
        <v>26</v>
      </c>
      <c r="D14" s="8">
        <v>813000</v>
      </c>
      <c r="E14" s="8"/>
      <c r="F14" s="20">
        <v>769000</v>
      </c>
      <c r="G14" s="19"/>
      <c r="H14" s="20"/>
      <c r="I14" s="57">
        <f t="shared" si="0"/>
        <v>0</v>
      </c>
      <c r="J14" s="57"/>
      <c r="K14" s="10">
        <f t="shared" si="1"/>
        <v>0</v>
      </c>
      <c r="L14" s="9">
        <f t="shared" si="2"/>
        <v>813000</v>
      </c>
      <c r="M14" s="58">
        <f>D14-F14</f>
        <v>44000</v>
      </c>
      <c r="N14" s="11" t="s">
        <v>17</v>
      </c>
      <c r="O14" s="12" t="s">
        <v>101</v>
      </c>
    </row>
    <row r="15" spans="1:15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19"/>
      <c r="H15" s="20"/>
      <c r="I15" s="57">
        <f t="shared" si="0"/>
        <v>0</v>
      </c>
      <c r="J15" s="57"/>
      <c r="K15" s="10">
        <f t="shared" si="1"/>
        <v>0</v>
      </c>
      <c r="L15" s="9">
        <f t="shared" si="2"/>
        <v>240100</v>
      </c>
      <c r="M15" s="58">
        <f>D15-F15</f>
        <v>20100</v>
      </c>
      <c r="N15" s="11" t="s">
        <v>17</v>
      </c>
      <c r="O15" s="12" t="s">
        <v>101</v>
      </c>
    </row>
    <row r="16" spans="1:15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</row>
    <row r="17" spans="2:15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/>
      <c r="I17" s="57">
        <f t="shared" si="0"/>
        <v>0</v>
      </c>
      <c r="J17" s="42"/>
      <c r="K17" s="10">
        <f t="shared" si="1"/>
        <v>0</v>
      </c>
      <c r="L17" s="9">
        <f t="shared" si="2"/>
        <v>300000</v>
      </c>
      <c r="M17" s="58"/>
      <c r="N17" s="11" t="s">
        <v>17</v>
      </c>
      <c r="O17" s="12" t="s">
        <v>144</v>
      </c>
    </row>
    <row r="18" spans="2:15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346710</v>
      </c>
      <c r="I18" s="57">
        <f t="shared" si="0"/>
        <v>0.34671000000000002</v>
      </c>
      <c r="J18" s="42"/>
      <c r="K18" s="10">
        <f t="shared" si="1"/>
        <v>27.736799999999999</v>
      </c>
      <c r="L18" s="9">
        <f t="shared" si="2"/>
        <v>903290</v>
      </c>
      <c r="M18" s="58"/>
      <c r="N18" s="11" t="s">
        <v>17</v>
      </c>
      <c r="O18" s="12" t="s">
        <v>101</v>
      </c>
    </row>
    <row r="19" spans="2:15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71610</v>
      </c>
      <c r="I19" s="57">
        <f t="shared" si="0"/>
        <v>7.1609999999999993E-2</v>
      </c>
      <c r="J19" s="42"/>
      <c r="K19" s="10">
        <f t="shared" si="1"/>
        <v>35.805</v>
      </c>
      <c r="L19" s="9">
        <f t="shared" si="2"/>
        <v>128390</v>
      </c>
      <c r="M19" s="58"/>
      <c r="N19" s="11" t="s">
        <v>32</v>
      </c>
      <c r="O19" s="12" t="s">
        <v>101</v>
      </c>
    </row>
    <row r="20" spans="2:15" ht="56.25" x14ac:dyDescent="0.3">
      <c r="B20" s="13">
        <v>9</v>
      </c>
      <c r="C20" s="7" t="s">
        <v>33</v>
      </c>
      <c r="D20" s="8"/>
      <c r="E20" s="8"/>
      <c r="F20" s="18"/>
      <c r="G20" s="19"/>
      <c r="H20" s="20"/>
      <c r="I20" s="57">
        <f t="shared" si="0"/>
        <v>0</v>
      </c>
      <c r="J20" s="57">
        <v>0</v>
      </c>
      <c r="K20" s="10"/>
      <c r="L20" s="9"/>
      <c r="M20" s="58"/>
      <c r="N20" s="11"/>
      <c r="O20" s="12"/>
    </row>
    <row r="21" spans="2:15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19"/>
      <c r="H21" s="20">
        <v>2910000</v>
      </c>
      <c r="I21" s="57">
        <f t="shared" si="0"/>
        <v>2.91</v>
      </c>
      <c r="J21" s="57">
        <v>0</v>
      </c>
      <c r="K21" s="10">
        <f t="shared" ref="K21:K37" si="3">H21*100/D21</f>
        <v>97</v>
      </c>
      <c r="L21" s="9">
        <f t="shared" ref="L21:L37" si="4">D21-H21</f>
        <v>90000</v>
      </c>
      <c r="M21" s="58">
        <f>D21-F21</f>
        <v>90000</v>
      </c>
      <c r="N21" s="11" t="s">
        <v>35</v>
      </c>
      <c r="O21" s="12" t="s">
        <v>144</v>
      </c>
    </row>
    <row r="22" spans="2:15" ht="58.5" customHeight="1" x14ac:dyDescent="0.3">
      <c r="B22" s="13"/>
      <c r="C22" s="7" t="s">
        <v>36</v>
      </c>
      <c r="D22" s="8">
        <v>3000000</v>
      </c>
      <c r="E22" s="8"/>
      <c r="F22" s="18"/>
      <c r="G22" s="19"/>
      <c r="H22" s="20"/>
      <c r="I22" s="57">
        <f t="shared" si="0"/>
        <v>0</v>
      </c>
      <c r="J22" s="57">
        <v>0</v>
      </c>
      <c r="K22" s="10">
        <f t="shared" si="3"/>
        <v>0</v>
      </c>
      <c r="L22" s="9">
        <f t="shared" si="4"/>
        <v>3000000</v>
      </c>
      <c r="M22" s="58"/>
      <c r="N22" s="11" t="s">
        <v>35</v>
      </c>
      <c r="O22" s="12" t="s">
        <v>20</v>
      </c>
    </row>
    <row r="23" spans="2:15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19"/>
      <c r="H23" s="20"/>
      <c r="I23" s="57">
        <f t="shared" si="0"/>
        <v>0</v>
      </c>
      <c r="J23" s="57">
        <v>0</v>
      </c>
      <c r="K23" s="10">
        <f t="shared" si="3"/>
        <v>0</v>
      </c>
      <c r="L23" s="9">
        <f t="shared" si="4"/>
        <v>3000000</v>
      </c>
      <c r="M23" s="58">
        <f>D23-F23</f>
        <v>40380</v>
      </c>
      <c r="N23" s="11" t="s">
        <v>35</v>
      </c>
      <c r="O23" s="12" t="s">
        <v>20</v>
      </c>
    </row>
    <row r="24" spans="2:15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19"/>
      <c r="H24" s="20">
        <v>237000</v>
      </c>
      <c r="I24" s="57">
        <f t="shared" si="0"/>
        <v>0.23699999999999999</v>
      </c>
      <c r="J24" s="57">
        <v>0</v>
      </c>
      <c r="K24" s="10">
        <f t="shared" si="3"/>
        <v>23.7</v>
      </c>
      <c r="L24" s="9">
        <f t="shared" si="4"/>
        <v>763000</v>
      </c>
      <c r="M24" s="58">
        <f>D24-F24</f>
        <v>52000</v>
      </c>
      <c r="N24" s="11" t="s">
        <v>35</v>
      </c>
      <c r="O24" s="12" t="s">
        <v>20</v>
      </c>
    </row>
    <row r="25" spans="2:15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19"/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102</v>
      </c>
    </row>
    <row r="26" spans="2:15" ht="56.25" x14ac:dyDescent="0.3">
      <c r="B26" s="6">
        <v>10</v>
      </c>
      <c r="C26" s="7" t="s">
        <v>40</v>
      </c>
      <c r="D26" s="8">
        <v>4120000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 t="shared" si="4"/>
        <v>4120000</v>
      </c>
      <c r="M26" s="58"/>
      <c r="N26" s="11" t="s">
        <v>41</v>
      </c>
      <c r="O26" s="12" t="s">
        <v>124</v>
      </c>
    </row>
    <row r="27" spans="2:15" ht="37.5" x14ac:dyDescent="0.3">
      <c r="B27" s="13">
        <v>11</v>
      </c>
      <c r="C27" s="7" t="s">
        <v>42</v>
      </c>
      <c r="D27" s="8">
        <v>100200</v>
      </c>
      <c r="E27" s="8">
        <v>60000</v>
      </c>
      <c r="F27" s="18"/>
      <c r="G27" s="19"/>
      <c r="H27" s="20">
        <v>91800</v>
      </c>
      <c r="I27" s="57">
        <f t="shared" si="0"/>
        <v>9.1800000000000007E-2</v>
      </c>
      <c r="K27" s="10">
        <f t="shared" si="3"/>
        <v>91.616766467065872</v>
      </c>
      <c r="L27" s="9">
        <f t="shared" si="4"/>
        <v>8400</v>
      </c>
      <c r="M27" s="58"/>
      <c r="N27" s="11" t="s">
        <v>43</v>
      </c>
      <c r="O27" s="12" t="s">
        <v>101</v>
      </c>
    </row>
    <row r="28" spans="2:15" ht="37.5" x14ac:dyDescent="0.3">
      <c r="B28" s="13">
        <v>12</v>
      </c>
      <c r="C28" s="7" t="s">
        <v>44</v>
      </c>
      <c r="D28" s="8">
        <v>242200</v>
      </c>
      <c r="E28" s="8"/>
      <c r="F28" s="18"/>
      <c r="G28" s="19"/>
      <c r="H28" s="20">
        <v>228750</v>
      </c>
      <c r="I28" s="57">
        <f t="shared" si="0"/>
        <v>0.22875000000000001</v>
      </c>
      <c r="K28" s="10">
        <f t="shared" si="3"/>
        <v>94.4467382328654</v>
      </c>
      <c r="L28" s="9">
        <f t="shared" si="4"/>
        <v>13450</v>
      </c>
      <c r="M28" s="58"/>
      <c r="N28" s="11" t="s">
        <v>43</v>
      </c>
      <c r="O28" s="12" t="s">
        <v>101</v>
      </c>
    </row>
    <row r="29" spans="2:15" ht="37.5" x14ac:dyDescent="0.3">
      <c r="B29" s="6">
        <v>13</v>
      </c>
      <c r="C29" s="7" t="s">
        <v>45</v>
      </c>
      <c r="D29" s="8">
        <v>865000</v>
      </c>
      <c r="E29" s="8"/>
      <c r="F29" s="18"/>
      <c r="G29" s="19"/>
      <c r="H29" s="20">
        <v>85000</v>
      </c>
      <c r="I29" s="57">
        <f t="shared" si="0"/>
        <v>8.5000000000000006E-2</v>
      </c>
      <c r="K29" s="10">
        <f t="shared" si="3"/>
        <v>9.8265895953757223</v>
      </c>
      <c r="L29" s="9">
        <f t="shared" si="4"/>
        <v>780000</v>
      </c>
      <c r="M29" s="58"/>
      <c r="N29" s="11" t="s">
        <v>46</v>
      </c>
      <c r="O29" s="12" t="s">
        <v>101</v>
      </c>
    </row>
    <row r="30" spans="2:15" ht="37.5" x14ac:dyDescent="0.3">
      <c r="B30" s="13">
        <v>14</v>
      </c>
      <c r="C30" s="7" t="s">
        <v>47</v>
      </c>
      <c r="D30" s="8">
        <f>6500000-315337</f>
        <v>6184663</v>
      </c>
      <c r="E30" s="8"/>
      <c r="F30" s="18"/>
      <c r="G30" s="19"/>
      <c r="H30" s="20">
        <v>4688410</v>
      </c>
      <c r="I30" s="57">
        <f t="shared" si="0"/>
        <v>4.6884100000000002</v>
      </c>
      <c r="K30" s="10">
        <f t="shared" si="3"/>
        <v>75.807040739325657</v>
      </c>
      <c r="L30" s="9">
        <f t="shared" si="4"/>
        <v>1496253</v>
      </c>
      <c r="M30" s="58"/>
      <c r="N30" s="11" t="s">
        <v>48</v>
      </c>
      <c r="O30" s="12" t="s">
        <v>101</v>
      </c>
    </row>
    <row r="31" spans="2:15" ht="56.25" x14ac:dyDescent="0.3">
      <c r="B31" s="13">
        <v>15</v>
      </c>
      <c r="C31" s="7" t="s">
        <v>49</v>
      </c>
      <c r="D31" s="8">
        <f>21560000-1686000</f>
        <v>19874000</v>
      </c>
      <c r="E31" s="8"/>
      <c r="F31" s="20">
        <v>19874000</v>
      </c>
      <c r="G31" s="21" t="s">
        <v>125</v>
      </c>
      <c r="H31" s="20"/>
      <c r="I31" s="57">
        <f t="shared" si="0"/>
        <v>0</v>
      </c>
      <c r="J31" s="57">
        <v>0</v>
      </c>
      <c r="K31" s="10">
        <f>H31*100/D31</f>
        <v>0</v>
      </c>
      <c r="L31" s="9">
        <f t="shared" si="4"/>
        <v>19874000</v>
      </c>
      <c r="M31" s="58">
        <f>D31-F31</f>
        <v>0</v>
      </c>
      <c r="N31" s="11" t="s">
        <v>50</v>
      </c>
      <c r="O31" s="12" t="s">
        <v>107</v>
      </c>
    </row>
    <row r="32" spans="2:15" ht="75" x14ac:dyDescent="0.3">
      <c r="B32" s="6">
        <v>16</v>
      </c>
      <c r="C32" s="7" t="s">
        <v>51</v>
      </c>
      <c r="D32" s="8">
        <v>6500000</v>
      </c>
      <c r="E32" s="8"/>
      <c r="F32" s="20">
        <v>6500000</v>
      </c>
      <c r="G32" s="21" t="s">
        <v>162</v>
      </c>
      <c r="H32" s="20"/>
      <c r="I32" s="57">
        <f t="shared" si="0"/>
        <v>0</v>
      </c>
      <c r="J32" s="57">
        <v>0</v>
      </c>
      <c r="K32" s="10">
        <f t="shared" si="3"/>
        <v>0</v>
      </c>
      <c r="L32" s="9">
        <f t="shared" si="4"/>
        <v>6500000</v>
      </c>
      <c r="M32" s="58">
        <v>0</v>
      </c>
      <c r="N32" s="11" t="s">
        <v>50</v>
      </c>
      <c r="O32" s="12" t="s">
        <v>101</v>
      </c>
    </row>
    <row r="33" spans="2:15" ht="37.5" x14ac:dyDescent="0.3">
      <c r="B33" s="13">
        <v>17</v>
      </c>
      <c r="C33" s="7" t="s">
        <v>52</v>
      </c>
      <c r="D33" s="8">
        <v>2241200</v>
      </c>
      <c r="E33" s="8"/>
      <c r="F33" s="18"/>
      <c r="G33" s="19"/>
      <c r="H33" s="20">
        <v>105795.58</v>
      </c>
      <c r="I33" s="57">
        <f t="shared" si="0"/>
        <v>0.10579558</v>
      </c>
      <c r="K33" s="10">
        <f t="shared" si="3"/>
        <v>4.7204881313582012</v>
      </c>
      <c r="L33" s="9">
        <f t="shared" si="4"/>
        <v>2135404.42</v>
      </c>
      <c r="M33" s="58"/>
      <c r="N33" s="11" t="s">
        <v>53</v>
      </c>
      <c r="O33" s="12" t="s">
        <v>101</v>
      </c>
    </row>
    <row r="34" spans="2:15" ht="56.25" x14ac:dyDescent="0.3">
      <c r="B34" s="13">
        <v>18</v>
      </c>
      <c r="C34" s="7" t="s">
        <v>54</v>
      </c>
      <c r="D34" s="8">
        <f>783000-184000</f>
        <v>599000</v>
      </c>
      <c r="E34" s="8"/>
      <c r="F34" s="15">
        <v>599000</v>
      </c>
      <c r="G34" s="21" t="s">
        <v>106</v>
      </c>
      <c r="H34" s="20">
        <v>599000</v>
      </c>
      <c r="I34" s="57">
        <f t="shared" si="0"/>
        <v>0.59899999999999998</v>
      </c>
      <c r="J34" s="57">
        <v>0</v>
      </c>
      <c r="K34" s="10">
        <f t="shared" si="3"/>
        <v>100</v>
      </c>
      <c r="L34" s="9">
        <f t="shared" si="4"/>
        <v>0</v>
      </c>
      <c r="M34" s="58">
        <f>D34-F34</f>
        <v>0</v>
      </c>
      <c r="N34" s="11" t="s">
        <v>55</v>
      </c>
      <c r="O34" s="12" t="s">
        <v>144</v>
      </c>
    </row>
    <row r="35" spans="2:15" ht="75" x14ac:dyDescent="0.3">
      <c r="B35" s="6">
        <v>19</v>
      </c>
      <c r="C35" s="7" t="s">
        <v>56</v>
      </c>
      <c r="D35" s="8">
        <f>8029100-2975100</f>
        <v>5054000</v>
      </c>
      <c r="E35" s="8"/>
      <c r="F35" s="20">
        <v>5054000</v>
      </c>
      <c r="G35" s="21" t="s">
        <v>106</v>
      </c>
      <c r="H35" s="20">
        <v>5054000</v>
      </c>
      <c r="I35" s="57">
        <f t="shared" si="0"/>
        <v>5.0540000000000003</v>
      </c>
      <c r="K35" s="10">
        <f t="shared" si="3"/>
        <v>100</v>
      </c>
      <c r="L35" s="9">
        <f t="shared" si="4"/>
        <v>0</v>
      </c>
      <c r="M35" s="58">
        <f>D35-F35</f>
        <v>0</v>
      </c>
      <c r="N35" s="11" t="s">
        <v>55</v>
      </c>
      <c r="O35" s="12" t="s">
        <v>144</v>
      </c>
    </row>
    <row r="36" spans="2:15" ht="75" x14ac:dyDescent="0.3">
      <c r="B36" s="13">
        <v>20</v>
      </c>
      <c r="C36" s="7" t="s">
        <v>57</v>
      </c>
      <c r="D36" s="8">
        <f>10574200-1502900-96300-2386000</f>
        <v>6589000</v>
      </c>
      <c r="E36" s="8"/>
      <c r="F36" s="20">
        <v>6589000</v>
      </c>
      <c r="G36" s="21" t="s">
        <v>108</v>
      </c>
      <c r="H36" s="20">
        <v>6589000</v>
      </c>
      <c r="I36" s="57">
        <f t="shared" si="0"/>
        <v>6.5890000000000004</v>
      </c>
      <c r="J36" s="57">
        <v>0</v>
      </c>
      <c r="K36" s="10">
        <f t="shared" si="3"/>
        <v>100</v>
      </c>
      <c r="L36" s="9">
        <f t="shared" si="4"/>
        <v>0</v>
      </c>
      <c r="M36" s="58">
        <f>D36-F36</f>
        <v>0</v>
      </c>
      <c r="N36" s="11" t="s">
        <v>55</v>
      </c>
      <c r="O36" s="12" t="s">
        <v>144</v>
      </c>
    </row>
    <row r="37" spans="2:15" ht="93.75" x14ac:dyDescent="0.3">
      <c r="B37" s="13">
        <v>21</v>
      </c>
      <c r="C37" s="7" t="s">
        <v>58</v>
      </c>
      <c r="D37" s="8">
        <f>5528000-553000</f>
        <v>4975000</v>
      </c>
      <c r="E37" s="8"/>
      <c r="F37" s="20">
        <v>4975000</v>
      </c>
      <c r="G37" s="21" t="s">
        <v>106</v>
      </c>
      <c r="H37" s="20">
        <v>2487500</v>
      </c>
      <c r="I37" s="57">
        <f t="shared" si="0"/>
        <v>2.4874999999999998</v>
      </c>
      <c r="K37" s="10">
        <f t="shared" si="3"/>
        <v>50</v>
      </c>
      <c r="L37" s="9">
        <f t="shared" si="4"/>
        <v>2487500</v>
      </c>
      <c r="M37" s="58">
        <f>D37-F37</f>
        <v>0</v>
      </c>
      <c r="N37" s="11" t="s">
        <v>59</v>
      </c>
      <c r="O37" s="12" t="s">
        <v>107</v>
      </c>
    </row>
    <row r="38" spans="2:15" ht="56.25" x14ac:dyDescent="0.3">
      <c r="B38" s="6">
        <v>22</v>
      </c>
      <c r="C38" s="7" t="s">
        <v>60</v>
      </c>
      <c r="D38" s="8"/>
      <c r="E38" s="8"/>
      <c r="F38" s="19"/>
      <c r="G38" s="19"/>
      <c r="H38" s="20"/>
      <c r="I38" s="57">
        <f t="shared" si="0"/>
        <v>0</v>
      </c>
      <c r="J38" s="57">
        <v>0</v>
      </c>
      <c r="K38" s="10"/>
      <c r="L38" s="9"/>
      <c r="M38" s="58"/>
      <c r="N38" s="11"/>
      <c r="O38" s="12"/>
    </row>
    <row r="39" spans="2:15" ht="37.5" x14ac:dyDescent="0.3">
      <c r="B39" s="6"/>
      <c r="C39" s="7" t="s">
        <v>126</v>
      </c>
      <c r="D39" s="8">
        <f>5940000-20000</f>
        <v>5920000</v>
      </c>
      <c r="E39" s="8"/>
      <c r="F39" s="19">
        <v>5920000</v>
      </c>
      <c r="G39" s="21" t="s">
        <v>163</v>
      </c>
      <c r="H39" s="20">
        <v>5920000</v>
      </c>
      <c r="I39" s="57">
        <f t="shared" si="0"/>
        <v>5.92</v>
      </c>
      <c r="J39" s="57"/>
      <c r="K39" s="10">
        <f>H39*100/D39</f>
        <v>100</v>
      </c>
      <c r="L39" s="9">
        <f>D39-H39</f>
        <v>0</v>
      </c>
      <c r="M39" s="58">
        <f>D39-F39</f>
        <v>0</v>
      </c>
      <c r="N39" s="11" t="s">
        <v>59</v>
      </c>
      <c r="O39" s="12" t="s">
        <v>144</v>
      </c>
    </row>
    <row r="40" spans="2:15" ht="37.5" x14ac:dyDescent="0.3">
      <c r="B40" s="6"/>
      <c r="C40" s="7" t="s">
        <v>127</v>
      </c>
      <c r="D40" s="8">
        <f>5940000-20000</f>
        <v>5920000</v>
      </c>
      <c r="E40" s="8"/>
      <c r="F40" s="19">
        <v>5920000</v>
      </c>
      <c r="G40" s="21" t="s">
        <v>164</v>
      </c>
      <c r="H40" s="20">
        <v>5920000</v>
      </c>
      <c r="I40" s="57">
        <f t="shared" si="0"/>
        <v>5.92</v>
      </c>
      <c r="J40" s="57"/>
      <c r="K40" s="10">
        <f>H40*100/D40</f>
        <v>100</v>
      </c>
      <c r="L40" s="9">
        <f>D40-H40</f>
        <v>0</v>
      </c>
      <c r="M40" s="58">
        <f>D40-F40</f>
        <v>0</v>
      </c>
      <c r="N40" s="11" t="s">
        <v>59</v>
      </c>
      <c r="O40" s="12" t="s">
        <v>144</v>
      </c>
    </row>
    <row r="41" spans="2:15" ht="56.25" x14ac:dyDescent="0.3">
      <c r="B41" s="13">
        <v>23</v>
      </c>
      <c r="C41" s="7" t="s">
        <v>128</v>
      </c>
      <c r="D41" s="8">
        <f>5776900-2300289</f>
        <v>3476611</v>
      </c>
      <c r="E41" s="8"/>
      <c r="F41" s="23">
        <v>3476610.04</v>
      </c>
      <c r="G41" s="21" t="s">
        <v>165</v>
      </c>
      <c r="H41" s="23">
        <v>1738305.02</v>
      </c>
      <c r="I41" s="57">
        <f t="shared" si="0"/>
        <v>1.7383050200000001</v>
      </c>
      <c r="K41" s="10">
        <f>H41*100/D41</f>
        <v>49.999986193451036</v>
      </c>
      <c r="L41" s="9">
        <f>D41-H41</f>
        <v>1738305.98</v>
      </c>
      <c r="M41" s="59">
        <f>D41-F41</f>
        <v>0.9599999999627471</v>
      </c>
      <c r="N41" s="11" t="s">
        <v>59</v>
      </c>
      <c r="O41" s="12" t="s">
        <v>107</v>
      </c>
    </row>
    <row r="42" spans="2:15" ht="75" x14ac:dyDescent="0.3">
      <c r="B42" s="13">
        <v>24</v>
      </c>
      <c r="C42" s="7" t="s">
        <v>62</v>
      </c>
      <c r="D42" s="8">
        <f>10000000-50000</f>
        <v>9950000</v>
      </c>
      <c r="E42" s="8"/>
      <c r="F42" s="20">
        <v>9950000</v>
      </c>
      <c r="G42" s="21" t="s">
        <v>109</v>
      </c>
      <c r="H42" s="20">
        <v>9950000</v>
      </c>
      <c r="I42" s="57">
        <f t="shared" si="0"/>
        <v>9.9499999999999993</v>
      </c>
      <c r="K42" s="10">
        <f>H42*100/D42</f>
        <v>100</v>
      </c>
      <c r="L42" s="9">
        <f>D42-H42</f>
        <v>0</v>
      </c>
      <c r="M42" s="58">
        <f>D42-F42</f>
        <v>0</v>
      </c>
      <c r="N42" s="11" t="s">
        <v>59</v>
      </c>
      <c r="O42" s="12" t="s">
        <v>144</v>
      </c>
    </row>
    <row r="43" spans="2:15" ht="56.25" x14ac:dyDescent="0.3">
      <c r="B43" s="6">
        <v>25</v>
      </c>
      <c r="C43" s="7" t="s">
        <v>63</v>
      </c>
      <c r="D43" s="8">
        <f>4950000-20000</f>
        <v>4930000</v>
      </c>
      <c r="E43" s="8"/>
      <c r="F43" s="20">
        <v>4930000</v>
      </c>
      <c r="G43" s="21" t="s">
        <v>109</v>
      </c>
      <c r="H43" s="20">
        <v>1232500</v>
      </c>
      <c r="I43" s="57">
        <f t="shared" si="0"/>
        <v>1.2324999999999999</v>
      </c>
      <c r="K43" s="10">
        <f>H43*100/D43</f>
        <v>25</v>
      </c>
      <c r="L43" s="9">
        <f>D43-H43</f>
        <v>3697500</v>
      </c>
      <c r="M43" s="58">
        <f>D43-F43</f>
        <v>0</v>
      </c>
      <c r="N43" s="11" t="s">
        <v>59</v>
      </c>
      <c r="O43" s="12" t="s">
        <v>107</v>
      </c>
    </row>
    <row r="44" spans="2:15" ht="56.25" x14ac:dyDescent="0.3">
      <c r="B44" s="13">
        <v>26</v>
      </c>
      <c r="C44" s="7" t="s">
        <v>64</v>
      </c>
      <c r="D44" s="8"/>
      <c r="E44" s="8"/>
      <c r="F44" s="20"/>
      <c r="G44" s="21"/>
      <c r="H44" s="20"/>
      <c r="I44" s="57">
        <f t="shared" si="0"/>
        <v>0</v>
      </c>
      <c r="J44" s="57">
        <v>0</v>
      </c>
      <c r="K44" s="10"/>
      <c r="L44" s="9"/>
      <c r="M44" s="58"/>
      <c r="N44" s="11"/>
      <c r="O44" s="12"/>
    </row>
    <row r="45" spans="2:15" ht="37.5" x14ac:dyDescent="0.3">
      <c r="B45" s="13"/>
      <c r="C45" s="7" t="s">
        <v>145</v>
      </c>
      <c r="D45" s="8">
        <f>1237500-61875</f>
        <v>1175625</v>
      </c>
      <c r="E45" s="8"/>
      <c r="F45" s="20">
        <v>1175625</v>
      </c>
      <c r="G45" s="21" t="s">
        <v>109</v>
      </c>
      <c r="H45" s="20"/>
      <c r="I45" s="57">
        <f t="shared" si="0"/>
        <v>0</v>
      </c>
      <c r="J45" s="57">
        <v>0</v>
      </c>
      <c r="K45" s="10">
        <f t="shared" ref="K45:K82" si="5">H45*100/D45</f>
        <v>0</v>
      </c>
      <c r="L45" s="9">
        <f t="shared" ref="L45:L70" si="6">D45-H45</f>
        <v>1175625</v>
      </c>
      <c r="M45" s="58">
        <f t="shared" ref="M45:M54" si="7">D45-F45</f>
        <v>0</v>
      </c>
      <c r="N45" s="11" t="s">
        <v>59</v>
      </c>
      <c r="O45" s="12" t="s">
        <v>107</v>
      </c>
    </row>
    <row r="46" spans="2:15" ht="37.5" x14ac:dyDescent="0.3">
      <c r="B46" s="13"/>
      <c r="C46" s="7" t="s">
        <v>146</v>
      </c>
      <c r="D46" s="8">
        <f>643500-32175</f>
        <v>611325</v>
      </c>
      <c r="E46" s="8"/>
      <c r="F46" s="20">
        <v>611325</v>
      </c>
      <c r="G46" s="21" t="s">
        <v>147</v>
      </c>
      <c r="H46" s="20"/>
      <c r="I46" s="57">
        <f t="shared" si="0"/>
        <v>0</v>
      </c>
      <c r="J46" s="57">
        <v>0</v>
      </c>
      <c r="K46" s="10">
        <f t="shared" si="5"/>
        <v>0</v>
      </c>
      <c r="L46" s="9">
        <f t="shared" si="6"/>
        <v>611325</v>
      </c>
      <c r="M46" s="58">
        <f t="shared" si="7"/>
        <v>0</v>
      </c>
      <c r="N46" s="11" t="s">
        <v>59</v>
      </c>
      <c r="O46" s="12" t="s">
        <v>107</v>
      </c>
    </row>
    <row r="47" spans="2:15" ht="37.5" x14ac:dyDescent="0.3">
      <c r="B47" s="13"/>
      <c r="C47" s="7" t="s">
        <v>148</v>
      </c>
      <c r="D47" s="8">
        <f>4801500-240075</f>
        <v>4561425</v>
      </c>
      <c r="E47" s="8"/>
      <c r="F47" s="20">
        <v>4561425</v>
      </c>
      <c r="G47" s="21" t="s">
        <v>149</v>
      </c>
      <c r="H47" s="20">
        <v>4561425</v>
      </c>
      <c r="I47" s="57">
        <f t="shared" si="0"/>
        <v>4.5614249999999998</v>
      </c>
      <c r="J47" s="57">
        <v>0</v>
      </c>
      <c r="K47" s="10">
        <f t="shared" si="5"/>
        <v>100</v>
      </c>
      <c r="L47" s="9">
        <f t="shared" si="6"/>
        <v>0</v>
      </c>
      <c r="M47" s="58">
        <f t="shared" si="7"/>
        <v>0</v>
      </c>
      <c r="N47" s="11" t="s">
        <v>59</v>
      </c>
      <c r="O47" s="12" t="s">
        <v>144</v>
      </c>
    </row>
    <row r="48" spans="2:15" ht="37.5" x14ac:dyDescent="0.3">
      <c r="B48" s="13"/>
      <c r="C48" s="7" t="s">
        <v>150</v>
      </c>
      <c r="D48" s="8">
        <f>1237500-61875</f>
        <v>1175625</v>
      </c>
      <c r="E48" s="8"/>
      <c r="F48" s="20">
        <v>1175625</v>
      </c>
      <c r="G48" s="21" t="s">
        <v>151</v>
      </c>
      <c r="H48" s="20"/>
      <c r="I48" s="57">
        <f t="shared" si="0"/>
        <v>0</v>
      </c>
      <c r="J48" s="57">
        <v>0</v>
      </c>
      <c r="K48" s="10">
        <f t="shared" si="5"/>
        <v>0</v>
      </c>
      <c r="L48" s="9">
        <f t="shared" si="6"/>
        <v>1175625</v>
      </c>
      <c r="M48" s="58">
        <f t="shared" si="7"/>
        <v>0</v>
      </c>
      <c r="N48" s="11" t="s">
        <v>59</v>
      </c>
      <c r="O48" s="12" t="s">
        <v>107</v>
      </c>
    </row>
    <row r="49" spans="2:15" ht="56.25" x14ac:dyDescent="0.3">
      <c r="B49" s="13">
        <v>27</v>
      </c>
      <c r="C49" s="7" t="s">
        <v>65</v>
      </c>
      <c r="D49" s="8">
        <f>11711000-1360411-2850589</f>
        <v>7500000</v>
      </c>
      <c r="E49" s="8"/>
      <c r="F49" s="20">
        <v>7500000</v>
      </c>
      <c r="G49" s="21" t="s">
        <v>110</v>
      </c>
      <c r="H49" s="20">
        <v>7500000</v>
      </c>
      <c r="I49" s="57">
        <f t="shared" si="0"/>
        <v>7.5</v>
      </c>
      <c r="K49" s="10">
        <f t="shared" si="5"/>
        <v>100</v>
      </c>
      <c r="L49" s="9">
        <f t="shared" si="6"/>
        <v>0</v>
      </c>
      <c r="M49" s="58">
        <f t="shared" si="7"/>
        <v>0</v>
      </c>
      <c r="N49" s="11" t="s">
        <v>66</v>
      </c>
      <c r="O49" s="12" t="s">
        <v>144</v>
      </c>
    </row>
    <row r="50" spans="2:15" ht="56.25" x14ac:dyDescent="0.3">
      <c r="B50" s="6">
        <v>28</v>
      </c>
      <c r="C50" s="7" t="s">
        <v>67</v>
      </c>
      <c r="D50" s="8">
        <f>12025000-4163000</f>
        <v>7862000</v>
      </c>
      <c r="E50" s="8"/>
      <c r="F50" s="20">
        <v>7862000</v>
      </c>
      <c r="G50" s="21" t="s">
        <v>111</v>
      </c>
      <c r="H50" s="20"/>
      <c r="I50" s="57">
        <f t="shared" si="0"/>
        <v>0</v>
      </c>
      <c r="J50" s="57">
        <v>0</v>
      </c>
      <c r="K50" s="10">
        <f t="shared" si="5"/>
        <v>0</v>
      </c>
      <c r="L50" s="9">
        <f t="shared" si="6"/>
        <v>7862000</v>
      </c>
      <c r="M50" s="58">
        <f t="shared" si="7"/>
        <v>0</v>
      </c>
      <c r="N50" s="11" t="s">
        <v>66</v>
      </c>
      <c r="O50" s="12" t="s">
        <v>107</v>
      </c>
    </row>
    <row r="51" spans="2:15" ht="56.25" x14ac:dyDescent="0.3">
      <c r="B51" s="13">
        <v>29</v>
      </c>
      <c r="C51" s="7" t="s">
        <v>68</v>
      </c>
      <c r="D51" s="8">
        <f>11019100-3217577</f>
        <v>7801523</v>
      </c>
      <c r="E51" s="8"/>
      <c r="F51" s="23">
        <v>7801522.7999999998</v>
      </c>
      <c r="G51" s="21" t="s">
        <v>152</v>
      </c>
      <c r="H51" s="20"/>
      <c r="I51" s="57">
        <f t="shared" si="0"/>
        <v>0</v>
      </c>
      <c r="J51" s="57">
        <v>0</v>
      </c>
      <c r="K51" s="10">
        <f t="shared" si="5"/>
        <v>0</v>
      </c>
      <c r="L51" s="9">
        <f t="shared" si="6"/>
        <v>7801523</v>
      </c>
      <c r="M51" s="59">
        <f t="shared" si="7"/>
        <v>0.20000000018626451</v>
      </c>
      <c r="N51" s="11" t="s">
        <v>69</v>
      </c>
      <c r="O51" s="12" t="s">
        <v>107</v>
      </c>
    </row>
    <row r="52" spans="2:15" ht="56.25" x14ac:dyDescent="0.3">
      <c r="B52" s="13">
        <v>30</v>
      </c>
      <c r="C52" s="7" t="s">
        <v>70</v>
      </c>
      <c r="D52" s="8">
        <f>1754200-306200</f>
        <v>1448000</v>
      </c>
      <c r="E52" s="8"/>
      <c r="F52" s="20">
        <v>1448000</v>
      </c>
      <c r="G52" s="21" t="s">
        <v>131</v>
      </c>
      <c r="H52" s="20">
        <v>1448000</v>
      </c>
      <c r="I52" s="57">
        <f t="shared" si="0"/>
        <v>1.448</v>
      </c>
      <c r="J52" s="57">
        <v>0</v>
      </c>
      <c r="K52" s="10">
        <f t="shared" si="5"/>
        <v>100</v>
      </c>
      <c r="L52" s="9">
        <f t="shared" si="6"/>
        <v>0</v>
      </c>
      <c r="M52" s="58">
        <f t="shared" si="7"/>
        <v>0</v>
      </c>
      <c r="N52" s="11" t="s">
        <v>69</v>
      </c>
      <c r="O52" s="12" t="s">
        <v>144</v>
      </c>
    </row>
    <row r="53" spans="2:15" ht="42.75" customHeight="1" x14ac:dyDescent="0.3">
      <c r="B53" s="6">
        <v>31</v>
      </c>
      <c r="C53" s="7" t="s">
        <v>71</v>
      </c>
      <c r="D53" s="8">
        <f>3969000-1081000</f>
        <v>2888000</v>
      </c>
      <c r="E53" s="8"/>
      <c r="F53" s="20">
        <v>2888000</v>
      </c>
      <c r="G53" s="21" t="s">
        <v>113</v>
      </c>
      <c r="H53" s="20"/>
      <c r="I53" s="57">
        <f t="shared" si="0"/>
        <v>0</v>
      </c>
      <c r="J53" s="57">
        <v>0</v>
      </c>
      <c r="K53" s="10">
        <f t="shared" si="5"/>
        <v>0</v>
      </c>
      <c r="L53" s="9">
        <f t="shared" si="6"/>
        <v>2888000</v>
      </c>
      <c r="M53" s="58">
        <f t="shared" si="7"/>
        <v>0</v>
      </c>
      <c r="N53" s="11" t="s">
        <v>72</v>
      </c>
      <c r="O53" s="12" t="s">
        <v>107</v>
      </c>
    </row>
    <row r="54" spans="2:15" ht="56.25" x14ac:dyDescent="0.3">
      <c r="B54" s="13">
        <v>32</v>
      </c>
      <c r="C54" s="7" t="s">
        <v>73</v>
      </c>
      <c r="D54" s="8">
        <f>8361100-3381634-643466</f>
        <v>4336000</v>
      </c>
      <c r="E54" s="8"/>
      <c r="F54" s="20">
        <v>4336000</v>
      </c>
      <c r="G54" s="21" t="s">
        <v>114</v>
      </c>
      <c r="H54" s="20"/>
      <c r="I54" s="57">
        <f t="shared" si="0"/>
        <v>0</v>
      </c>
      <c r="J54" s="57">
        <v>0</v>
      </c>
      <c r="K54" s="10">
        <f t="shared" si="5"/>
        <v>0</v>
      </c>
      <c r="L54" s="9">
        <f t="shared" si="6"/>
        <v>4336000</v>
      </c>
      <c r="M54" s="58">
        <f t="shared" si="7"/>
        <v>0</v>
      </c>
      <c r="N54" s="11" t="s">
        <v>72</v>
      </c>
      <c r="O54" s="12" t="s">
        <v>107</v>
      </c>
    </row>
    <row r="55" spans="2:15" ht="56.25" x14ac:dyDescent="0.3">
      <c r="B55" s="13">
        <v>33</v>
      </c>
      <c r="C55" s="7" t="s">
        <v>74</v>
      </c>
      <c r="D55" s="8">
        <f>1509200-623200</f>
        <v>886000</v>
      </c>
      <c r="E55" s="8"/>
      <c r="F55" s="23">
        <v>886000</v>
      </c>
      <c r="G55" s="21" t="s">
        <v>132</v>
      </c>
      <c r="H55" s="20">
        <v>886000</v>
      </c>
      <c r="I55" s="57">
        <f t="shared" si="0"/>
        <v>0.88600000000000001</v>
      </c>
      <c r="J55" s="57">
        <v>0</v>
      </c>
      <c r="K55" s="10">
        <f t="shared" si="5"/>
        <v>100</v>
      </c>
      <c r="L55" s="9">
        <f t="shared" si="6"/>
        <v>0</v>
      </c>
      <c r="M55" s="58">
        <f>D55-F55</f>
        <v>0</v>
      </c>
      <c r="N55" s="11" t="s">
        <v>75</v>
      </c>
      <c r="O55" s="12" t="s">
        <v>144</v>
      </c>
    </row>
    <row r="56" spans="2:15" ht="56.25" x14ac:dyDescent="0.3">
      <c r="B56" s="6">
        <v>34</v>
      </c>
      <c r="C56" s="7" t="s">
        <v>76</v>
      </c>
      <c r="D56" s="8">
        <f>10470400-1885400</f>
        <v>8585000</v>
      </c>
      <c r="E56" s="8"/>
      <c r="F56" s="20">
        <v>8585000</v>
      </c>
      <c r="G56" s="21" t="s">
        <v>153</v>
      </c>
      <c r="H56" s="20"/>
      <c r="I56" s="57">
        <f t="shared" si="0"/>
        <v>0</v>
      </c>
      <c r="J56" s="57">
        <v>0</v>
      </c>
      <c r="K56" s="10">
        <f t="shared" si="5"/>
        <v>0</v>
      </c>
      <c r="L56" s="9">
        <f t="shared" si="6"/>
        <v>8585000</v>
      </c>
      <c r="M56" s="58">
        <f t="shared" ref="M56:M61" si="8">D56-F56</f>
        <v>0</v>
      </c>
      <c r="N56" s="11" t="s">
        <v>75</v>
      </c>
      <c r="O56" s="12" t="s">
        <v>166</v>
      </c>
    </row>
    <row r="57" spans="2:15" ht="37.5" x14ac:dyDescent="0.3">
      <c r="B57" s="13">
        <v>35</v>
      </c>
      <c r="C57" s="7" t="s">
        <v>77</v>
      </c>
      <c r="D57" s="8">
        <f>3430000-383000</f>
        <v>3047000</v>
      </c>
      <c r="E57" s="8"/>
      <c r="F57" s="15">
        <v>3047000</v>
      </c>
      <c r="G57" s="21" t="s">
        <v>133</v>
      </c>
      <c r="H57" s="20"/>
      <c r="I57" s="57">
        <f t="shared" si="0"/>
        <v>0</v>
      </c>
      <c r="J57" s="57">
        <v>0</v>
      </c>
      <c r="K57" s="10">
        <f t="shared" si="5"/>
        <v>0</v>
      </c>
      <c r="L57" s="9">
        <f t="shared" si="6"/>
        <v>3047000</v>
      </c>
      <c r="M57" s="58">
        <f t="shared" si="8"/>
        <v>0</v>
      </c>
      <c r="N57" s="11" t="s">
        <v>75</v>
      </c>
      <c r="O57" s="12" t="s">
        <v>166</v>
      </c>
    </row>
    <row r="58" spans="2:15" ht="75" x14ac:dyDescent="0.3">
      <c r="B58" s="13">
        <v>36</v>
      </c>
      <c r="C58" s="7" t="s">
        <v>78</v>
      </c>
      <c r="D58" s="8">
        <f>12119700-2719700</f>
        <v>9400000</v>
      </c>
      <c r="E58" s="8"/>
      <c r="F58" s="15">
        <v>9400000</v>
      </c>
      <c r="G58" s="21" t="s">
        <v>134</v>
      </c>
      <c r="H58" s="20">
        <v>1880000</v>
      </c>
      <c r="I58" s="57">
        <f t="shared" si="0"/>
        <v>1.88</v>
      </c>
      <c r="J58" s="57">
        <v>0</v>
      </c>
      <c r="K58" s="10">
        <f t="shared" si="5"/>
        <v>20</v>
      </c>
      <c r="L58" s="9">
        <f t="shared" si="6"/>
        <v>7520000</v>
      </c>
      <c r="M58" s="58">
        <f t="shared" si="8"/>
        <v>0</v>
      </c>
      <c r="N58" s="11" t="s">
        <v>79</v>
      </c>
      <c r="O58" s="12" t="s">
        <v>107</v>
      </c>
    </row>
    <row r="59" spans="2:15" ht="75" x14ac:dyDescent="0.3">
      <c r="B59" s="6">
        <v>37</v>
      </c>
      <c r="C59" s="7" t="s">
        <v>80</v>
      </c>
      <c r="D59" s="8">
        <f>7906600-1745234-631366</f>
        <v>5530000</v>
      </c>
      <c r="E59" s="8"/>
      <c r="F59" s="20">
        <v>5530000</v>
      </c>
      <c r="G59" s="21" t="s">
        <v>135</v>
      </c>
      <c r="H59" s="20"/>
      <c r="I59" s="57">
        <f t="shared" si="0"/>
        <v>0</v>
      </c>
      <c r="J59" s="57">
        <v>0</v>
      </c>
      <c r="K59" s="10">
        <f t="shared" si="5"/>
        <v>0</v>
      </c>
      <c r="L59" s="9">
        <f t="shared" si="6"/>
        <v>5530000</v>
      </c>
      <c r="M59" s="58">
        <f t="shared" si="8"/>
        <v>0</v>
      </c>
      <c r="N59" s="11" t="s">
        <v>79</v>
      </c>
      <c r="O59" s="12" t="s">
        <v>107</v>
      </c>
    </row>
    <row r="60" spans="2:15" ht="75" x14ac:dyDescent="0.3">
      <c r="B60" s="13">
        <v>38</v>
      </c>
      <c r="C60" s="7" t="s">
        <v>81</v>
      </c>
      <c r="D60" s="8">
        <f>9800000-501000</f>
        <v>9299000</v>
      </c>
      <c r="E60" s="8"/>
      <c r="F60" s="20">
        <v>9299000</v>
      </c>
      <c r="G60" s="21" t="s">
        <v>136</v>
      </c>
      <c r="H60" s="20"/>
      <c r="I60" s="57">
        <f t="shared" si="0"/>
        <v>0</v>
      </c>
      <c r="J60" s="57">
        <v>0</v>
      </c>
      <c r="K60" s="10">
        <f t="shared" si="5"/>
        <v>0</v>
      </c>
      <c r="L60" s="9">
        <f t="shared" si="6"/>
        <v>9299000</v>
      </c>
      <c r="M60" s="58">
        <f t="shared" si="8"/>
        <v>0</v>
      </c>
      <c r="N60" s="11" t="s">
        <v>79</v>
      </c>
      <c r="O60" s="12" t="s">
        <v>107</v>
      </c>
    </row>
    <row r="61" spans="2:15" ht="56.25" x14ac:dyDescent="0.3">
      <c r="B61" s="13">
        <v>39</v>
      </c>
      <c r="C61" s="7" t="s">
        <v>82</v>
      </c>
      <c r="D61" s="8">
        <v>19899900</v>
      </c>
      <c r="E61" s="8"/>
      <c r="F61" s="20">
        <v>19850000</v>
      </c>
      <c r="G61" s="21" t="s">
        <v>167</v>
      </c>
      <c r="H61" s="20"/>
      <c r="I61" s="57">
        <f t="shared" si="0"/>
        <v>0</v>
      </c>
      <c r="J61" s="57">
        <v>0</v>
      </c>
      <c r="K61" s="10">
        <f t="shared" si="5"/>
        <v>0</v>
      </c>
      <c r="L61" s="9">
        <f t="shared" si="6"/>
        <v>19899900</v>
      </c>
      <c r="M61" s="59">
        <f t="shared" si="8"/>
        <v>49900</v>
      </c>
      <c r="N61" s="11" t="s">
        <v>79</v>
      </c>
      <c r="O61" s="12" t="s">
        <v>166</v>
      </c>
    </row>
    <row r="62" spans="2:15" ht="37.5" x14ac:dyDescent="0.3">
      <c r="B62" s="6">
        <v>40</v>
      </c>
      <c r="C62" s="7" t="s">
        <v>83</v>
      </c>
      <c r="D62" s="8">
        <v>5571700</v>
      </c>
      <c r="E62" s="8"/>
      <c r="F62" s="18"/>
      <c r="G62" s="19"/>
      <c r="H62" s="20"/>
      <c r="I62" s="57">
        <f t="shared" si="0"/>
        <v>0</v>
      </c>
      <c r="J62" s="57">
        <v>0</v>
      </c>
      <c r="K62" s="10">
        <f t="shared" si="5"/>
        <v>0</v>
      </c>
      <c r="L62" s="9">
        <f t="shared" si="6"/>
        <v>5571700</v>
      </c>
      <c r="M62" s="58"/>
      <c r="N62" s="11" t="s">
        <v>84</v>
      </c>
      <c r="O62" s="12" t="s">
        <v>105</v>
      </c>
    </row>
    <row r="63" spans="2:15" ht="56.25" x14ac:dyDescent="0.3">
      <c r="B63" s="13">
        <v>41</v>
      </c>
      <c r="C63" s="7" t="s">
        <v>85</v>
      </c>
      <c r="D63" s="8">
        <v>2338300</v>
      </c>
      <c r="E63" s="8"/>
      <c r="F63" s="18"/>
      <c r="G63" s="19"/>
      <c r="H63" s="20"/>
      <c r="I63" s="57">
        <f t="shared" si="0"/>
        <v>0</v>
      </c>
      <c r="J63" s="57">
        <v>0</v>
      </c>
      <c r="K63" s="10">
        <f t="shared" si="5"/>
        <v>0</v>
      </c>
      <c r="L63" s="9">
        <f t="shared" si="6"/>
        <v>2338300</v>
      </c>
      <c r="M63" s="58"/>
      <c r="N63" s="11" t="s">
        <v>84</v>
      </c>
      <c r="O63" s="12" t="s">
        <v>105</v>
      </c>
    </row>
    <row r="64" spans="2:15" ht="56.25" x14ac:dyDescent="0.3">
      <c r="B64" s="13">
        <v>42</v>
      </c>
      <c r="C64" s="7" t="s">
        <v>86</v>
      </c>
      <c r="D64" s="8">
        <v>13563200</v>
      </c>
      <c r="E64" s="8"/>
      <c r="F64" s="20">
        <v>7740000</v>
      </c>
      <c r="G64" s="21" t="s">
        <v>168</v>
      </c>
      <c r="H64" s="20"/>
      <c r="I64" s="57">
        <f t="shared" si="0"/>
        <v>0</v>
      </c>
      <c r="J64" s="57">
        <v>0</v>
      </c>
      <c r="K64" s="10">
        <f t="shared" si="5"/>
        <v>0</v>
      </c>
      <c r="L64" s="9">
        <f t="shared" si="6"/>
        <v>13563200</v>
      </c>
      <c r="M64" s="58">
        <f t="shared" ref="M64:M69" si="9">D64-F64</f>
        <v>5823200</v>
      </c>
      <c r="N64" s="11" t="s">
        <v>84</v>
      </c>
      <c r="O64" s="12" t="s">
        <v>107</v>
      </c>
    </row>
    <row r="65" spans="2:15" ht="37.5" x14ac:dyDescent="0.3">
      <c r="B65" s="6">
        <v>43</v>
      </c>
      <c r="C65" s="7" t="s">
        <v>87</v>
      </c>
      <c r="D65" s="8">
        <f>13720000-3222000</f>
        <v>10498000</v>
      </c>
      <c r="E65" s="8"/>
      <c r="F65" s="20">
        <v>10498000</v>
      </c>
      <c r="G65" s="21" t="s">
        <v>140</v>
      </c>
      <c r="H65" s="20"/>
      <c r="I65" s="57">
        <f t="shared" si="0"/>
        <v>0</v>
      </c>
      <c r="J65" s="57">
        <v>0</v>
      </c>
      <c r="K65" s="10">
        <f t="shared" si="5"/>
        <v>0</v>
      </c>
      <c r="L65" s="9">
        <f t="shared" si="6"/>
        <v>10498000</v>
      </c>
      <c r="M65" s="58">
        <f t="shared" si="9"/>
        <v>0</v>
      </c>
      <c r="N65" s="11" t="s">
        <v>88</v>
      </c>
      <c r="O65" s="12" t="s">
        <v>107</v>
      </c>
    </row>
    <row r="66" spans="2:15" ht="75" x14ac:dyDescent="0.3">
      <c r="B66" s="13">
        <v>44</v>
      </c>
      <c r="C66" s="7" t="s">
        <v>89</v>
      </c>
      <c r="D66" s="8">
        <f>9780400-645634-77000-1331000-334374</f>
        <v>7392392</v>
      </c>
      <c r="E66" s="8"/>
      <c r="F66" s="20">
        <v>7392392</v>
      </c>
      <c r="G66" s="21" t="s">
        <v>117</v>
      </c>
      <c r="H66" s="20"/>
      <c r="I66" s="57">
        <f t="shared" si="0"/>
        <v>0</v>
      </c>
      <c r="J66" s="57">
        <v>0</v>
      </c>
      <c r="K66" s="10">
        <f t="shared" si="5"/>
        <v>0</v>
      </c>
      <c r="L66" s="9">
        <f t="shared" si="6"/>
        <v>7392392</v>
      </c>
      <c r="M66" s="58">
        <f t="shared" si="9"/>
        <v>0</v>
      </c>
      <c r="N66" s="11" t="s">
        <v>90</v>
      </c>
      <c r="O66" s="12" t="s">
        <v>107</v>
      </c>
    </row>
    <row r="67" spans="2:15" ht="37.5" x14ac:dyDescent="0.3">
      <c r="B67" s="13">
        <v>45</v>
      </c>
      <c r="C67" s="7" t="s">
        <v>91</v>
      </c>
      <c r="D67" s="8">
        <f>19796000-1892000-407000</f>
        <v>17497000</v>
      </c>
      <c r="E67" s="8"/>
      <c r="F67" s="20">
        <v>17497000</v>
      </c>
      <c r="G67" s="21" t="s">
        <v>118</v>
      </c>
      <c r="H67" s="20">
        <v>3499400</v>
      </c>
      <c r="I67" s="57">
        <f t="shared" si="0"/>
        <v>3.4994000000000001</v>
      </c>
      <c r="J67" s="57">
        <v>0</v>
      </c>
      <c r="K67" s="10">
        <f t="shared" si="5"/>
        <v>20</v>
      </c>
      <c r="L67" s="9">
        <f t="shared" si="6"/>
        <v>13997600</v>
      </c>
      <c r="M67" s="58">
        <f t="shared" si="9"/>
        <v>0</v>
      </c>
      <c r="N67" s="11" t="s">
        <v>90</v>
      </c>
      <c r="O67" s="12" t="s">
        <v>107</v>
      </c>
    </row>
    <row r="68" spans="2:15" ht="56.25" x14ac:dyDescent="0.3">
      <c r="B68" s="6">
        <v>46</v>
      </c>
      <c r="C68" s="7" t="s">
        <v>92</v>
      </c>
      <c r="D68" s="8">
        <f>822200-348089</f>
        <v>474111</v>
      </c>
      <c r="E68" s="8" t="s">
        <v>157</v>
      </c>
      <c r="F68" s="20">
        <v>474111</v>
      </c>
      <c r="G68" s="21" t="s">
        <v>119</v>
      </c>
      <c r="H68" s="20">
        <v>474111</v>
      </c>
      <c r="I68" s="57">
        <f t="shared" si="0"/>
        <v>0.474111</v>
      </c>
      <c r="K68" s="10">
        <f t="shared" si="5"/>
        <v>100</v>
      </c>
      <c r="L68" s="9">
        <f t="shared" si="6"/>
        <v>0</v>
      </c>
      <c r="M68" s="58">
        <f t="shared" si="9"/>
        <v>0</v>
      </c>
      <c r="N68" s="11" t="s">
        <v>93</v>
      </c>
      <c r="O68" s="12" t="s">
        <v>144</v>
      </c>
    </row>
    <row r="69" spans="2:15" ht="56.25" x14ac:dyDescent="0.3">
      <c r="B69" s="13">
        <v>47</v>
      </c>
      <c r="C69" s="7" t="s">
        <v>94</v>
      </c>
      <c r="D69" s="8">
        <f>7963500-1410537-182163</f>
        <v>6370800</v>
      </c>
      <c r="E69" s="8"/>
      <c r="F69" s="23">
        <v>6370800</v>
      </c>
      <c r="G69" s="21" t="s">
        <v>120</v>
      </c>
      <c r="H69" s="20">
        <v>6370800</v>
      </c>
      <c r="I69" s="57">
        <f t="shared" ref="I69:I70" si="10">H69/1000000</f>
        <v>6.3708</v>
      </c>
      <c r="J69" s="57">
        <v>0</v>
      </c>
      <c r="K69" s="10">
        <f t="shared" si="5"/>
        <v>100</v>
      </c>
      <c r="L69" s="9">
        <f t="shared" si="6"/>
        <v>0</v>
      </c>
      <c r="M69" s="58">
        <f t="shared" si="9"/>
        <v>0</v>
      </c>
      <c r="N69" s="11" t="s">
        <v>93</v>
      </c>
      <c r="O69" s="12" t="s">
        <v>144</v>
      </c>
    </row>
    <row r="70" spans="2:15" ht="37.5" customHeight="1" x14ac:dyDescent="0.3">
      <c r="B70" s="19"/>
      <c r="C70" s="7" t="s">
        <v>95</v>
      </c>
      <c r="D70" s="8">
        <v>9000000</v>
      </c>
      <c r="E70" s="8"/>
      <c r="F70" s="19"/>
      <c r="G70" s="19"/>
      <c r="H70" s="24">
        <v>3973548.69</v>
      </c>
      <c r="I70" s="57">
        <f t="shared" si="10"/>
        <v>3.9735486899999999</v>
      </c>
      <c r="K70" s="10">
        <f t="shared" si="5"/>
        <v>44.150540999999997</v>
      </c>
      <c r="L70" s="9">
        <f t="shared" si="6"/>
        <v>5026451.3100000005</v>
      </c>
      <c r="M70" s="58"/>
      <c r="N70" s="11" t="s">
        <v>96</v>
      </c>
      <c r="O70" s="12"/>
    </row>
    <row r="71" spans="2:15" ht="21.75" customHeight="1" x14ac:dyDescent="0.3">
      <c r="B71" s="19"/>
      <c r="C71" s="60" t="s">
        <v>169</v>
      </c>
      <c r="D71" s="8"/>
      <c r="E71" s="8"/>
      <c r="F71" s="19"/>
      <c r="G71" s="19"/>
      <c r="H71" s="24"/>
      <c r="I71" s="57"/>
      <c r="K71" s="10"/>
      <c r="L71" s="9"/>
      <c r="M71" s="58"/>
      <c r="N71" s="11"/>
      <c r="O71" s="12"/>
    </row>
    <row r="72" spans="2:15" ht="37.5" customHeight="1" x14ac:dyDescent="0.3">
      <c r="B72" s="13">
        <v>48</v>
      </c>
      <c r="C72" s="7" t="s">
        <v>170</v>
      </c>
      <c r="D72" s="8">
        <v>7614000</v>
      </c>
      <c r="E72" s="8"/>
      <c r="F72" s="19"/>
      <c r="G72" s="19"/>
      <c r="H72" s="24"/>
      <c r="I72" s="57"/>
      <c r="K72" s="10">
        <f t="shared" si="5"/>
        <v>0</v>
      </c>
      <c r="L72" s="9">
        <f>D72-H72</f>
        <v>7614000</v>
      </c>
      <c r="M72" s="58"/>
      <c r="N72" s="11" t="s">
        <v>93</v>
      </c>
      <c r="O72" s="12" t="s">
        <v>15</v>
      </c>
    </row>
    <row r="73" spans="2:15" ht="37.5" customHeight="1" x14ac:dyDescent="0.3">
      <c r="B73" s="13">
        <v>49</v>
      </c>
      <c r="C73" s="7" t="s">
        <v>171</v>
      </c>
      <c r="D73" s="8">
        <v>5000000</v>
      </c>
      <c r="E73" s="8"/>
      <c r="F73" s="19"/>
      <c r="G73" s="19"/>
      <c r="H73" s="24"/>
      <c r="I73" s="57"/>
      <c r="K73" s="10">
        <f t="shared" si="5"/>
        <v>0</v>
      </c>
      <c r="L73" s="9">
        <f t="shared" ref="L73:L81" si="11">D73-H73</f>
        <v>5000000</v>
      </c>
      <c r="M73" s="58"/>
      <c r="N73" s="11" t="s">
        <v>172</v>
      </c>
      <c r="O73" s="12" t="s">
        <v>15</v>
      </c>
    </row>
    <row r="74" spans="2:15" ht="37.5" customHeight="1" x14ac:dyDescent="0.3">
      <c r="B74" s="13">
        <v>50</v>
      </c>
      <c r="C74" s="7" t="s">
        <v>173</v>
      </c>
      <c r="D74" s="8">
        <v>15000000</v>
      </c>
      <c r="E74" s="8"/>
      <c r="F74" s="19"/>
      <c r="G74" s="19"/>
      <c r="H74" s="24"/>
      <c r="I74" s="57"/>
      <c r="K74" s="10">
        <f t="shared" si="5"/>
        <v>0</v>
      </c>
      <c r="L74" s="9">
        <f t="shared" si="11"/>
        <v>15000000</v>
      </c>
      <c r="M74" s="58"/>
      <c r="N74" s="11" t="s">
        <v>172</v>
      </c>
      <c r="O74" s="12" t="s">
        <v>15</v>
      </c>
    </row>
    <row r="75" spans="2:15" ht="40.5" customHeight="1" x14ac:dyDescent="0.3">
      <c r="B75" s="13">
        <v>51</v>
      </c>
      <c r="C75" s="7" t="s">
        <v>174</v>
      </c>
      <c r="D75" s="8">
        <v>8000000</v>
      </c>
      <c r="E75" s="8"/>
      <c r="F75" s="19"/>
      <c r="G75" s="19"/>
      <c r="H75" s="24"/>
      <c r="I75" s="57"/>
      <c r="K75" s="10">
        <f t="shared" si="5"/>
        <v>0</v>
      </c>
      <c r="L75" s="9">
        <f t="shared" si="11"/>
        <v>8000000</v>
      </c>
      <c r="M75" s="58"/>
      <c r="N75" s="11" t="s">
        <v>17</v>
      </c>
      <c r="O75" s="12" t="s">
        <v>15</v>
      </c>
    </row>
    <row r="76" spans="2:15" ht="22.5" customHeight="1" x14ac:dyDescent="0.3">
      <c r="B76" s="13">
        <v>52</v>
      </c>
      <c r="C76" s="7" t="s">
        <v>175</v>
      </c>
      <c r="D76" s="8">
        <v>5000000</v>
      </c>
      <c r="E76" s="8"/>
      <c r="F76" s="19"/>
      <c r="G76" s="19"/>
      <c r="H76" s="24"/>
      <c r="I76" s="57"/>
      <c r="K76" s="10">
        <f t="shared" si="5"/>
        <v>0</v>
      </c>
      <c r="L76" s="9">
        <f t="shared" si="11"/>
        <v>5000000</v>
      </c>
      <c r="M76" s="58"/>
      <c r="N76" s="11" t="s">
        <v>17</v>
      </c>
      <c r="O76" s="12" t="s">
        <v>15</v>
      </c>
    </row>
    <row r="77" spans="2:15" ht="37.5" customHeight="1" x14ac:dyDescent="0.3">
      <c r="B77" s="13">
        <v>53</v>
      </c>
      <c r="C77" s="7" t="s">
        <v>176</v>
      </c>
      <c r="D77" s="8">
        <v>2463000</v>
      </c>
      <c r="E77" s="8"/>
      <c r="F77" s="19"/>
      <c r="G77" s="19"/>
      <c r="H77" s="24"/>
      <c r="I77" s="57"/>
      <c r="K77" s="10">
        <f t="shared" si="5"/>
        <v>0</v>
      </c>
      <c r="L77" s="9">
        <f t="shared" si="11"/>
        <v>2463000</v>
      </c>
      <c r="M77" s="58"/>
      <c r="N77" s="11" t="s">
        <v>79</v>
      </c>
      <c r="O77" s="12" t="s">
        <v>15</v>
      </c>
    </row>
    <row r="78" spans="2:15" ht="37.5" customHeight="1" x14ac:dyDescent="0.3">
      <c r="B78" s="13">
        <v>54</v>
      </c>
      <c r="C78" s="7" t="s">
        <v>177</v>
      </c>
      <c r="D78" s="8">
        <v>1892000</v>
      </c>
      <c r="E78" s="8"/>
      <c r="F78" s="19"/>
      <c r="G78" s="19"/>
      <c r="H78" s="24"/>
      <c r="I78" s="57"/>
      <c r="K78" s="10">
        <f t="shared" si="5"/>
        <v>0</v>
      </c>
      <c r="L78" s="9">
        <f t="shared" si="11"/>
        <v>1892000</v>
      </c>
      <c r="M78" s="58"/>
      <c r="N78" s="11" t="s">
        <v>75</v>
      </c>
      <c r="O78" s="12" t="s">
        <v>15</v>
      </c>
    </row>
    <row r="79" spans="2:15" ht="37.5" customHeight="1" x14ac:dyDescent="0.3">
      <c r="B79" s="13">
        <v>55</v>
      </c>
      <c r="C79" s="7" t="s">
        <v>178</v>
      </c>
      <c r="D79" s="8">
        <v>1331000</v>
      </c>
      <c r="E79" s="8"/>
      <c r="F79" s="19"/>
      <c r="G79" s="19"/>
      <c r="H79" s="24"/>
      <c r="I79" s="57"/>
      <c r="K79" s="10">
        <f t="shared" si="5"/>
        <v>0</v>
      </c>
      <c r="L79" s="9">
        <f t="shared" si="11"/>
        <v>1331000</v>
      </c>
      <c r="M79" s="58"/>
      <c r="N79" s="11" t="s">
        <v>75</v>
      </c>
      <c r="O79" s="12" t="s">
        <v>15</v>
      </c>
    </row>
    <row r="80" spans="2:15" ht="37.5" customHeight="1" x14ac:dyDescent="0.3">
      <c r="B80" s="13">
        <v>56</v>
      </c>
      <c r="C80" s="7" t="s">
        <v>179</v>
      </c>
      <c r="D80" s="8">
        <v>2500000</v>
      </c>
      <c r="E80" s="8"/>
      <c r="F80" s="19"/>
      <c r="G80" s="19"/>
      <c r="H80" s="24"/>
      <c r="I80" s="57"/>
      <c r="K80" s="10">
        <f t="shared" si="5"/>
        <v>0</v>
      </c>
      <c r="L80" s="9">
        <f t="shared" si="11"/>
        <v>2500000</v>
      </c>
      <c r="M80" s="58"/>
      <c r="N80" s="11" t="s">
        <v>69</v>
      </c>
      <c r="O80" s="12" t="s">
        <v>15</v>
      </c>
    </row>
    <row r="81" spans="2:15" ht="37.5" customHeight="1" x14ac:dyDescent="0.3">
      <c r="B81" s="13">
        <v>57</v>
      </c>
      <c r="C81" s="7" t="s">
        <v>180</v>
      </c>
      <c r="D81" s="8">
        <v>497500</v>
      </c>
      <c r="E81" s="8"/>
      <c r="F81" s="19"/>
      <c r="G81" s="19"/>
      <c r="H81" s="24"/>
      <c r="I81" s="57"/>
      <c r="K81" s="10">
        <f t="shared" si="5"/>
        <v>0</v>
      </c>
      <c r="L81" s="9">
        <f t="shared" si="11"/>
        <v>497500</v>
      </c>
      <c r="M81" s="58"/>
      <c r="N81" s="11" t="s">
        <v>55</v>
      </c>
      <c r="O81" s="12" t="s">
        <v>15</v>
      </c>
    </row>
    <row r="82" spans="2:15" x14ac:dyDescent="0.3">
      <c r="B82" s="25"/>
      <c r="C82" s="26" t="s">
        <v>97</v>
      </c>
      <c r="D82" s="27">
        <f>SUM(D4:D81)</f>
        <v>351295000</v>
      </c>
      <c r="E82" s="27">
        <f t="shared" ref="E82" si="12">SUM(E4:E81)</f>
        <v>2940000</v>
      </c>
      <c r="F82" s="27">
        <f>SUM(F4:F81)</f>
        <v>258142384.14000002</v>
      </c>
      <c r="G82" s="27">
        <f>SUM(G4:G81)</f>
        <v>0</v>
      </c>
      <c r="H82" s="27">
        <f>SUM(H4:H81)</f>
        <v>85605337.090000004</v>
      </c>
      <c r="I82" s="61">
        <f>SUM(I4:I70)</f>
        <v>82.850337089999982</v>
      </c>
      <c r="J82" s="62">
        <f>SUM(J4:J69)</f>
        <v>0</v>
      </c>
      <c r="K82" s="10">
        <f t="shared" si="5"/>
        <v>24.368504274185515</v>
      </c>
      <c r="L82" s="27">
        <f>SUM(L4:L81)</f>
        <v>265689662.91000003</v>
      </c>
      <c r="M82" s="63">
        <f>SUM(M4:M81)</f>
        <v>6265452.8600000003</v>
      </c>
      <c r="N82" s="31"/>
      <c r="O82" s="32"/>
    </row>
  </sheetData>
  <autoFilter ref="O1:O83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86"/>
  <sheetViews>
    <sheetView topLeftCell="B1" zoomScale="85" zoomScaleNormal="85" zoomScaleSheetLayoutView="85" workbookViewId="0">
      <selection activeCell="H10" sqref="H10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5.28515625" style="34" customWidth="1"/>
    <col min="5" max="5" width="16.85546875" style="34" hidden="1" customWidth="1"/>
    <col min="6" max="6" width="15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6.7109375" style="36" customWidth="1"/>
    <col min="13" max="13" width="17.28515625" style="64" customWidth="1"/>
    <col min="14" max="14" width="15.140625" style="37" customWidth="1"/>
    <col min="15" max="15" width="14.140625" style="38" customWidth="1"/>
    <col min="16" max="16384" width="9.140625" style="17"/>
  </cols>
  <sheetData>
    <row r="1" spans="1:15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1" customFormat="1" ht="20.25" customHeight="1" x14ac:dyDescent="0.2">
      <c r="B2" s="132" t="s">
        <v>246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</row>
    <row r="4" spans="1:15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2755000</v>
      </c>
      <c r="I4" s="40"/>
      <c r="J4" s="40"/>
      <c r="K4" s="10">
        <f>H4*100/D4</f>
        <v>10</v>
      </c>
      <c r="L4" s="9">
        <f>D4-H4</f>
        <v>24795000</v>
      </c>
      <c r="M4" s="10">
        <f>D4-F4</f>
        <v>0</v>
      </c>
      <c r="N4" s="11" t="s">
        <v>14</v>
      </c>
      <c r="O4" s="12" t="s">
        <v>161</v>
      </c>
    </row>
    <row r="5" spans="1:15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300000</v>
      </c>
      <c r="I5" s="57">
        <f t="shared" ref="I5:I68" si="0">H5/1000000</f>
        <v>0.3</v>
      </c>
      <c r="K5" s="10">
        <f>H5*100/D5</f>
        <v>100</v>
      </c>
      <c r="L5" s="9">
        <f>D5-H5</f>
        <v>0</v>
      </c>
      <c r="M5" s="58"/>
      <c r="N5" s="16" t="s">
        <v>17</v>
      </c>
      <c r="O5" s="12" t="s">
        <v>144</v>
      </c>
    </row>
    <row r="6" spans="1:15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85800</v>
      </c>
      <c r="I6" s="57">
        <f t="shared" si="0"/>
        <v>8.5800000000000001E-2</v>
      </c>
      <c r="K6" s="10">
        <f>H6*100/D6</f>
        <v>85.8</v>
      </c>
      <c r="L6" s="9">
        <f>D6-H6</f>
        <v>14200</v>
      </c>
      <c r="M6" s="58"/>
      <c r="N6" s="11" t="s">
        <v>17</v>
      </c>
      <c r="O6" s="12" t="s">
        <v>144</v>
      </c>
    </row>
    <row r="7" spans="1:15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/>
      <c r="O7" s="12"/>
    </row>
    <row r="8" spans="1:15" ht="37.5" x14ac:dyDescent="0.3">
      <c r="B8" s="13"/>
      <c r="C8" s="7" t="s">
        <v>20</v>
      </c>
      <c r="D8" s="8">
        <v>1614200</v>
      </c>
      <c r="E8" s="8"/>
      <c r="F8" s="14"/>
      <c r="G8" s="19"/>
      <c r="H8" s="20">
        <v>1464192.5</v>
      </c>
      <c r="I8" s="57">
        <f t="shared" si="0"/>
        <v>1.4641925</v>
      </c>
      <c r="K8" s="10">
        <f t="shared" ref="K8:K19" si="1">H8*100/D8</f>
        <v>90.707006566720352</v>
      </c>
      <c r="L8" s="9">
        <f t="shared" ref="L8:L19" si="2">D8-H8</f>
        <v>150007.5</v>
      </c>
      <c r="M8" s="58"/>
      <c r="N8" s="11" t="s">
        <v>17</v>
      </c>
      <c r="O8" s="12" t="s">
        <v>101</v>
      </c>
    </row>
    <row r="9" spans="1:15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si="2"/>
        <v>1085</v>
      </c>
      <c r="M9" s="58">
        <v>1085</v>
      </c>
      <c r="N9" s="11" t="s">
        <v>17</v>
      </c>
      <c r="O9" s="12" t="s">
        <v>144</v>
      </c>
    </row>
    <row r="10" spans="1:15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</row>
    <row r="11" spans="1:15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</row>
    <row r="12" spans="1:15" ht="37.5" x14ac:dyDescent="0.3">
      <c r="B12" s="13"/>
      <c r="C12" s="7" t="s">
        <v>24</v>
      </c>
      <c r="D12" s="8">
        <v>4200</v>
      </c>
      <c r="E12" s="8"/>
      <c r="F12" s="20">
        <v>4200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</row>
    <row r="13" spans="1:15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21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</row>
    <row r="14" spans="1:15" ht="37.5" x14ac:dyDescent="0.3">
      <c r="B14" s="13"/>
      <c r="C14" s="7" t="s">
        <v>26</v>
      </c>
      <c r="D14" s="8">
        <v>813000</v>
      </c>
      <c r="E14" s="8"/>
      <c r="F14" s="20">
        <v>769000</v>
      </c>
      <c r="G14" s="21" t="s">
        <v>183</v>
      </c>
      <c r="H14" s="20"/>
      <c r="I14" s="57">
        <f t="shared" si="0"/>
        <v>0</v>
      </c>
      <c r="J14" s="57"/>
      <c r="K14" s="10">
        <f t="shared" si="1"/>
        <v>0</v>
      </c>
      <c r="L14" s="9">
        <f t="shared" si="2"/>
        <v>813000</v>
      </c>
      <c r="M14" s="58">
        <f>D14-F14</f>
        <v>44000</v>
      </c>
      <c r="N14" s="11" t="s">
        <v>17</v>
      </c>
      <c r="O14" s="12" t="s">
        <v>101</v>
      </c>
    </row>
    <row r="15" spans="1:15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21" t="s">
        <v>184</v>
      </c>
      <c r="H15" s="20"/>
      <c r="I15" s="57">
        <f t="shared" si="0"/>
        <v>0</v>
      </c>
      <c r="J15" s="57"/>
      <c r="K15" s="10">
        <f t="shared" si="1"/>
        <v>0</v>
      </c>
      <c r="L15" s="9">
        <f t="shared" si="2"/>
        <v>240100</v>
      </c>
      <c r="M15" s="58">
        <f>D15-F15</f>
        <v>20100</v>
      </c>
      <c r="N15" s="11" t="s">
        <v>17</v>
      </c>
      <c r="O15" s="12" t="s">
        <v>101</v>
      </c>
    </row>
    <row r="16" spans="1:15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</row>
    <row r="17" spans="2:17" ht="37.5" x14ac:dyDescent="0.3">
      <c r="B17" s="13">
        <v>6</v>
      </c>
      <c r="C17" s="7" t="s">
        <v>29</v>
      </c>
      <c r="D17" s="8">
        <v>300000</v>
      </c>
      <c r="E17" s="8"/>
      <c r="F17" s="18"/>
      <c r="G17" s="19"/>
      <c r="H17" s="20">
        <v>150000</v>
      </c>
      <c r="I17" s="57">
        <f t="shared" si="0"/>
        <v>0.15</v>
      </c>
      <c r="J17" s="42"/>
      <c r="K17" s="10">
        <f t="shared" si="1"/>
        <v>50</v>
      </c>
      <c r="L17" s="9">
        <f t="shared" si="2"/>
        <v>150000</v>
      </c>
      <c r="M17" s="58"/>
      <c r="N17" s="11" t="s">
        <v>17</v>
      </c>
      <c r="O17" s="12" t="s">
        <v>101</v>
      </c>
    </row>
    <row r="18" spans="2:17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1250000</v>
      </c>
      <c r="I18" s="57">
        <f t="shared" si="0"/>
        <v>1.25</v>
      </c>
      <c r="J18" s="42"/>
      <c r="K18" s="10">
        <f t="shared" si="1"/>
        <v>100</v>
      </c>
      <c r="L18" s="9">
        <f t="shared" si="2"/>
        <v>0</v>
      </c>
      <c r="M18" s="58"/>
      <c r="N18" s="11" t="s">
        <v>17</v>
      </c>
      <c r="O18" s="12" t="s">
        <v>101</v>
      </c>
    </row>
    <row r="19" spans="2:17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124270</v>
      </c>
      <c r="I19" s="57">
        <f t="shared" si="0"/>
        <v>0.12427000000000001</v>
      </c>
      <c r="J19" s="42"/>
      <c r="K19" s="10">
        <f t="shared" si="1"/>
        <v>62.134999999999998</v>
      </c>
      <c r="L19" s="9">
        <f t="shared" si="2"/>
        <v>75730</v>
      </c>
      <c r="M19" s="58"/>
      <c r="N19" s="11" t="s">
        <v>32</v>
      </c>
      <c r="O19" s="12" t="s">
        <v>101</v>
      </c>
    </row>
    <row r="20" spans="2:17" ht="56.25" x14ac:dyDescent="0.3">
      <c r="B20" s="13">
        <v>9</v>
      </c>
      <c r="C20" s="7" t="s">
        <v>33</v>
      </c>
      <c r="D20" s="8"/>
      <c r="E20" s="8"/>
      <c r="F20" s="18"/>
      <c r="G20" s="19"/>
      <c r="H20" s="20" t="s">
        <v>13</v>
      </c>
      <c r="I20" s="57" t="e">
        <f t="shared" si="0"/>
        <v>#VALUE!</v>
      </c>
      <c r="J20" s="57">
        <v>0</v>
      </c>
      <c r="K20" s="10"/>
      <c r="L20" s="9"/>
      <c r="M20" s="58"/>
      <c r="N20" s="11"/>
      <c r="O20" s="12"/>
    </row>
    <row r="21" spans="2:17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21" t="s">
        <v>185</v>
      </c>
      <c r="H21" s="20">
        <v>2910000</v>
      </c>
      <c r="I21" s="57">
        <f t="shared" si="0"/>
        <v>2.91</v>
      </c>
      <c r="J21" s="57">
        <v>0</v>
      </c>
      <c r="K21" s="10">
        <f t="shared" ref="K21:K41" si="3">H21*100/D21</f>
        <v>97</v>
      </c>
      <c r="L21" s="9">
        <f t="shared" ref="L21:L41" si="4">D21-H21</f>
        <v>90000</v>
      </c>
      <c r="M21" s="58">
        <f>D21-F21</f>
        <v>90000</v>
      </c>
      <c r="N21" s="11" t="s">
        <v>35</v>
      </c>
      <c r="O21" s="12" t="s">
        <v>144</v>
      </c>
    </row>
    <row r="22" spans="2:17" ht="58.5" customHeight="1" x14ac:dyDescent="0.3">
      <c r="B22" s="13"/>
      <c r="C22" s="7" t="s">
        <v>36</v>
      </c>
      <c r="D22" s="8">
        <v>3000000</v>
      </c>
      <c r="E22" s="8"/>
      <c r="F22" s="23">
        <v>2950000</v>
      </c>
      <c r="G22" s="21" t="s">
        <v>186</v>
      </c>
      <c r="H22" s="20"/>
      <c r="I22" s="57">
        <f t="shared" si="0"/>
        <v>0</v>
      </c>
      <c r="J22" s="57">
        <v>0</v>
      </c>
      <c r="K22" s="10">
        <f t="shared" si="3"/>
        <v>0</v>
      </c>
      <c r="L22" s="9">
        <f t="shared" si="4"/>
        <v>3000000</v>
      </c>
      <c r="M22" s="58">
        <f>D22-F22</f>
        <v>50000</v>
      </c>
      <c r="N22" s="11" t="s">
        <v>35</v>
      </c>
      <c r="O22" s="12" t="s">
        <v>20</v>
      </c>
    </row>
    <row r="23" spans="2:17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21" t="s">
        <v>187</v>
      </c>
      <c r="H23" s="20"/>
      <c r="I23" s="57">
        <f t="shared" si="0"/>
        <v>0</v>
      </c>
      <c r="J23" s="57">
        <v>0</v>
      </c>
      <c r="K23" s="10">
        <f t="shared" si="3"/>
        <v>0</v>
      </c>
      <c r="L23" s="9">
        <f t="shared" si="4"/>
        <v>3000000</v>
      </c>
      <c r="M23" s="58">
        <f>D23-F23</f>
        <v>40380</v>
      </c>
      <c r="N23" s="11" t="s">
        <v>35</v>
      </c>
      <c r="O23" s="12" t="s">
        <v>20</v>
      </c>
    </row>
    <row r="24" spans="2:17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21" t="s">
        <v>188</v>
      </c>
      <c r="H24" s="20">
        <v>237000</v>
      </c>
      <c r="I24" s="57">
        <f t="shared" si="0"/>
        <v>0.23699999999999999</v>
      </c>
      <c r="J24" s="57">
        <v>0</v>
      </c>
      <c r="K24" s="10">
        <f t="shared" si="3"/>
        <v>23.7</v>
      </c>
      <c r="L24" s="9">
        <f t="shared" si="4"/>
        <v>763000</v>
      </c>
      <c r="M24" s="58">
        <f>D24-F24</f>
        <v>52000</v>
      </c>
      <c r="N24" s="11" t="s">
        <v>35</v>
      </c>
      <c r="O24" s="12" t="s">
        <v>20</v>
      </c>
    </row>
    <row r="25" spans="2:17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21" t="s">
        <v>189</v>
      </c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102</v>
      </c>
    </row>
    <row r="26" spans="2:17" ht="56.25" x14ac:dyDescent="0.3">
      <c r="B26" s="6">
        <v>10</v>
      </c>
      <c r="C26" s="7" t="s">
        <v>40</v>
      </c>
      <c r="D26" s="8">
        <f>4120000-D27-D28-D29-D30</f>
        <v>2500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 t="shared" si="4"/>
        <v>2500</v>
      </c>
      <c r="M26" s="58"/>
      <c r="N26" s="11" t="s">
        <v>41</v>
      </c>
      <c r="O26" s="12" t="s">
        <v>20</v>
      </c>
      <c r="Q26" s="17">
        <v>210</v>
      </c>
    </row>
    <row r="27" spans="2:17" ht="56.25" x14ac:dyDescent="0.3">
      <c r="B27" s="6"/>
      <c r="C27" s="7" t="s">
        <v>190</v>
      </c>
      <c r="D27" s="8">
        <v>440000</v>
      </c>
      <c r="E27" s="8"/>
      <c r="F27" s="18"/>
      <c r="G27" s="19"/>
      <c r="H27" s="20"/>
      <c r="I27" s="57"/>
      <c r="J27" s="65"/>
      <c r="K27" s="10">
        <f t="shared" si="3"/>
        <v>0</v>
      </c>
      <c r="L27" s="9">
        <f>D27-H27</f>
        <v>440000</v>
      </c>
      <c r="M27" s="58"/>
      <c r="N27" s="11" t="s">
        <v>41</v>
      </c>
      <c r="O27" s="12" t="s">
        <v>247</v>
      </c>
    </row>
    <row r="28" spans="2:17" ht="56.25" x14ac:dyDescent="0.3">
      <c r="B28" s="6"/>
      <c r="C28" s="7" t="s">
        <v>192</v>
      </c>
      <c r="D28" s="8">
        <v>2037500</v>
      </c>
      <c r="E28" s="8"/>
      <c r="F28" s="18"/>
      <c r="G28" s="19"/>
      <c r="H28" s="20"/>
      <c r="I28" s="57"/>
      <c r="J28" s="65"/>
      <c r="K28" s="10">
        <f t="shared" si="3"/>
        <v>0</v>
      </c>
      <c r="L28" s="9">
        <f t="shared" ref="L28:L30" si="5">D28-H28</f>
        <v>2037500</v>
      </c>
      <c r="M28" s="58"/>
      <c r="N28" s="11" t="s">
        <v>41</v>
      </c>
      <c r="O28" s="12" t="s">
        <v>247</v>
      </c>
    </row>
    <row r="29" spans="2:17" ht="56.25" x14ac:dyDescent="0.3">
      <c r="B29" s="6"/>
      <c r="C29" s="7" t="s">
        <v>193</v>
      </c>
      <c r="D29" s="8">
        <v>640000</v>
      </c>
      <c r="E29" s="8"/>
      <c r="F29" s="18"/>
      <c r="G29" s="19"/>
      <c r="H29" s="20"/>
      <c r="I29" s="57"/>
      <c r="J29" s="65"/>
      <c r="K29" s="10">
        <f t="shared" si="3"/>
        <v>0</v>
      </c>
      <c r="L29" s="9">
        <f t="shared" si="5"/>
        <v>640000</v>
      </c>
      <c r="M29" s="58"/>
      <c r="N29" s="11" t="s">
        <v>41</v>
      </c>
      <c r="O29" s="12" t="s">
        <v>247</v>
      </c>
    </row>
    <row r="30" spans="2:17" ht="56.25" x14ac:dyDescent="0.3">
      <c r="B30" s="6"/>
      <c r="C30" s="7" t="s">
        <v>195</v>
      </c>
      <c r="D30" s="8">
        <v>1000000</v>
      </c>
      <c r="E30" s="8"/>
      <c r="F30" s="18"/>
      <c r="G30" s="19"/>
      <c r="H30" s="20"/>
      <c r="I30" s="57"/>
      <c r="J30" s="65"/>
      <c r="K30" s="10">
        <f t="shared" si="3"/>
        <v>0</v>
      </c>
      <c r="L30" s="9">
        <f t="shared" si="5"/>
        <v>1000000</v>
      </c>
      <c r="M30" s="58"/>
      <c r="N30" s="11" t="s">
        <v>41</v>
      </c>
      <c r="O30" s="12" t="s">
        <v>247</v>
      </c>
    </row>
    <row r="31" spans="2:17" ht="37.5" x14ac:dyDescent="0.3">
      <c r="B31" s="13">
        <v>11</v>
      </c>
      <c r="C31" s="7" t="s">
        <v>42</v>
      </c>
      <c r="D31" s="8">
        <v>100200</v>
      </c>
      <c r="E31" s="8">
        <v>60000</v>
      </c>
      <c r="F31" s="18"/>
      <c r="G31" s="19"/>
      <c r="H31" s="20">
        <v>91800</v>
      </c>
      <c r="I31" s="57">
        <f t="shared" si="0"/>
        <v>9.1800000000000007E-2</v>
      </c>
      <c r="K31" s="10">
        <f t="shared" si="3"/>
        <v>91.616766467065872</v>
      </c>
      <c r="L31" s="9">
        <f t="shared" si="4"/>
        <v>8400</v>
      </c>
      <c r="M31" s="58"/>
      <c r="N31" s="11" t="s">
        <v>43</v>
      </c>
      <c r="O31" s="12" t="s">
        <v>144</v>
      </c>
    </row>
    <row r="32" spans="2:17" ht="37.5" x14ac:dyDescent="0.3">
      <c r="B32" s="13">
        <v>12</v>
      </c>
      <c r="C32" s="7" t="s">
        <v>44</v>
      </c>
      <c r="D32" s="8">
        <v>242200</v>
      </c>
      <c r="E32" s="8"/>
      <c r="F32" s="18"/>
      <c r="G32" s="19"/>
      <c r="H32" s="20">
        <v>228750</v>
      </c>
      <c r="I32" s="57">
        <f t="shared" si="0"/>
        <v>0.22875000000000001</v>
      </c>
      <c r="K32" s="10">
        <f t="shared" si="3"/>
        <v>94.4467382328654</v>
      </c>
      <c r="L32" s="9">
        <f t="shared" si="4"/>
        <v>13450</v>
      </c>
      <c r="M32" s="58"/>
      <c r="N32" s="11" t="s">
        <v>43</v>
      </c>
      <c r="O32" s="12" t="s">
        <v>144</v>
      </c>
    </row>
    <row r="33" spans="2:15" ht="37.5" x14ac:dyDescent="0.3">
      <c r="B33" s="6">
        <v>13</v>
      </c>
      <c r="C33" s="7" t="s">
        <v>45</v>
      </c>
      <c r="D33" s="8">
        <v>865000</v>
      </c>
      <c r="E33" s="8"/>
      <c r="F33" s="18"/>
      <c r="G33" s="19"/>
      <c r="H33" s="20">
        <v>85000</v>
      </c>
      <c r="I33" s="57">
        <f t="shared" si="0"/>
        <v>8.5000000000000006E-2</v>
      </c>
      <c r="K33" s="10">
        <f t="shared" si="3"/>
        <v>9.8265895953757223</v>
      </c>
      <c r="L33" s="9">
        <f t="shared" si="4"/>
        <v>780000</v>
      </c>
      <c r="M33" s="58"/>
      <c r="N33" s="11" t="s">
        <v>46</v>
      </c>
      <c r="O33" s="12" t="s">
        <v>101</v>
      </c>
    </row>
    <row r="34" spans="2:15" ht="37.5" x14ac:dyDescent="0.3">
      <c r="B34" s="13">
        <v>14</v>
      </c>
      <c r="C34" s="7" t="s">
        <v>47</v>
      </c>
      <c r="D34" s="8">
        <f>6500000-315337</f>
        <v>6184663</v>
      </c>
      <c r="E34" s="8"/>
      <c r="F34" s="18"/>
      <c r="G34" s="19"/>
      <c r="H34" s="20">
        <v>6056620</v>
      </c>
      <c r="I34" s="57">
        <f t="shared" si="0"/>
        <v>6.0566199999999997</v>
      </c>
      <c r="K34" s="10">
        <f t="shared" si="3"/>
        <v>97.92966892456387</v>
      </c>
      <c r="L34" s="9">
        <f t="shared" si="4"/>
        <v>128043</v>
      </c>
      <c r="M34" s="58"/>
      <c r="N34" s="11" t="s">
        <v>48</v>
      </c>
      <c r="O34" s="12" t="s">
        <v>101</v>
      </c>
    </row>
    <row r="35" spans="2:15" ht="56.25" x14ac:dyDescent="0.3">
      <c r="B35" s="13">
        <v>15</v>
      </c>
      <c r="C35" s="7" t="s">
        <v>49</v>
      </c>
      <c r="D35" s="8">
        <f>21560000-1686000</f>
        <v>19874000</v>
      </c>
      <c r="E35" s="8"/>
      <c r="F35" s="20">
        <v>19874000</v>
      </c>
      <c r="G35" s="21" t="s">
        <v>125</v>
      </c>
      <c r="H35" s="20"/>
      <c r="I35" s="57">
        <f t="shared" si="0"/>
        <v>0</v>
      </c>
      <c r="J35" s="57">
        <v>0</v>
      </c>
      <c r="K35" s="10">
        <f>H35*100/D35</f>
        <v>0</v>
      </c>
      <c r="L35" s="9">
        <f t="shared" si="4"/>
        <v>19874000</v>
      </c>
      <c r="M35" s="58">
        <f>D35-F35</f>
        <v>0</v>
      </c>
      <c r="N35" s="11" t="s">
        <v>50</v>
      </c>
      <c r="O35" s="12" t="s">
        <v>107</v>
      </c>
    </row>
    <row r="36" spans="2:15" ht="75" x14ac:dyDescent="0.3">
      <c r="B36" s="6">
        <v>16</v>
      </c>
      <c r="C36" s="7" t="s">
        <v>51</v>
      </c>
      <c r="D36" s="8">
        <v>6500000</v>
      </c>
      <c r="E36" s="8"/>
      <c r="F36" s="20">
        <v>6500000</v>
      </c>
      <c r="G36" s="21" t="s">
        <v>162</v>
      </c>
      <c r="H36" s="20">
        <v>325000</v>
      </c>
      <c r="I36" s="57">
        <f t="shared" si="0"/>
        <v>0.32500000000000001</v>
      </c>
      <c r="J36" s="57">
        <v>0</v>
      </c>
      <c r="K36" s="10">
        <f t="shared" si="3"/>
        <v>5</v>
      </c>
      <c r="L36" s="9">
        <f t="shared" si="4"/>
        <v>6175000</v>
      </c>
      <c r="M36" s="58">
        <v>0</v>
      </c>
      <c r="N36" s="11" t="s">
        <v>50</v>
      </c>
      <c r="O36" s="12" t="s">
        <v>101</v>
      </c>
    </row>
    <row r="37" spans="2:15" ht="37.5" x14ac:dyDescent="0.3">
      <c r="B37" s="13">
        <v>17</v>
      </c>
      <c r="C37" s="7" t="s">
        <v>52</v>
      </c>
      <c r="D37" s="8">
        <v>2241200</v>
      </c>
      <c r="E37" s="8"/>
      <c r="F37" s="18"/>
      <c r="G37" s="19"/>
      <c r="H37" s="20">
        <v>555795.57999999996</v>
      </c>
      <c r="I37" s="57">
        <f t="shared" si="0"/>
        <v>0.55579557999999996</v>
      </c>
      <c r="K37" s="10">
        <f t="shared" si="3"/>
        <v>24.799017490630018</v>
      </c>
      <c r="L37" s="9">
        <f t="shared" si="4"/>
        <v>1685404.42</v>
      </c>
      <c r="M37" s="58"/>
      <c r="N37" s="11" t="s">
        <v>53</v>
      </c>
      <c r="O37" s="12" t="s">
        <v>101</v>
      </c>
    </row>
    <row r="38" spans="2:15" ht="56.25" x14ac:dyDescent="0.3">
      <c r="B38" s="13">
        <v>18</v>
      </c>
      <c r="C38" s="7" t="s">
        <v>54</v>
      </c>
      <c r="D38" s="8">
        <f>783000-184000</f>
        <v>599000</v>
      </c>
      <c r="E38" s="8"/>
      <c r="F38" s="15">
        <v>599000</v>
      </c>
      <c r="G38" s="21" t="s">
        <v>106</v>
      </c>
      <c r="H38" s="20">
        <v>599000</v>
      </c>
      <c r="I38" s="57">
        <f t="shared" si="0"/>
        <v>0.59899999999999998</v>
      </c>
      <c r="J38" s="57">
        <v>0</v>
      </c>
      <c r="K38" s="10">
        <f t="shared" si="3"/>
        <v>100</v>
      </c>
      <c r="L38" s="9">
        <f t="shared" si="4"/>
        <v>0</v>
      </c>
      <c r="M38" s="58">
        <f>D38-F38</f>
        <v>0</v>
      </c>
      <c r="N38" s="11" t="s">
        <v>55</v>
      </c>
      <c r="O38" s="12" t="s">
        <v>144</v>
      </c>
    </row>
    <row r="39" spans="2:15" ht="75" x14ac:dyDescent="0.3">
      <c r="B39" s="6">
        <v>19</v>
      </c>
      <c r="C39" s="7" t="s">
        <v>56</v>
      </c>
      <c r="D39" s="8">
        <f>8029100-2975100</f>
        <v>5054000</v>
      </c>
      <c r="E39" s="8"/>
      <c r="F39" s="20">
        <v>5054000</v>
      </c>
      <c r="G39" s="21" t="s">
        <v>106</v>
      </c>
      <c r="H39" s="20">
        <v>5054000</v>
      </c>
      <c r="I39" s="57">
        <f t="shared" si="0"/>
        <v>5.0540000000000003</v>
      </c>
      <c r="K39" s="10">
        <f t="shared" si="3"/>
        <v>100</v>
      </c>
      <c r="L39" s="9">
        <f t="shared" si="4"/>
        <v>0</v>
      </c>
      <c r="M39" s="58">
        <f>D39-F39</f>
        <v>0</v>
      </c>
      <c r="N39" s="11" t="s">
        <v>55</v>
      </c>
      <c r="O39" s="12" t="s">
        <v>144</v>
      </c>
    </row>
    <row r="40" spans="2:15" ht="75" x14ac:dyDescent="0.3">
      <c r="B40" s="13">
        <v>20</v>
      </c>
      <c r="C40" s="7" t="s">
        <v>57</v>
      </c>
      <c r="D40" s="8">
        <f>10574200-1502900-96300-2386000</f>
        <v>6589000</v>
      </c>
      <c r="E40" s="8"/>
      <c r="F40" s="20">
        <v>6589000</v>
      </c>
      <c r="G40" s="21" t="s">
        <v>108</v>
      </c>
      <c r="H40" s="20">
        <v>6589000</v>
      </c>
      <c r="I40" s="57">
        <f t="shared" si="0"/>
        <v>6.5890000000000004</v>
      </c>
      <c r="J40" s="57">
        <v>0</v>
      </c>
      <c r="K40" s="10">
        <f t="shared" si="3"/>
        <v>100</v>
      </c>
      <c r="L40" s="9">
        <f t="shared" si="4"/>
        <v>0</v>
      </c>
      <c r="M40" s="58">
        <f>D40-F40</f>
        <v>0</v>
      </c>
      <c r="N40" s="11" t="s">
        <v>55</v>
      </c>
      <c r="O40" s="12" t="s">
        <v>144</v>
      </c>
    </row>
    <row r="41" spans="2:15" ht="93.75" x14ac:dyDescent="0.3">
      <c r="B41" s="13">
        <v>21</v>
      </c>
      <c r="C41" s="7" t="s">
        <v>58</v>
      </c>
      <c r="D41" s="8">
        <f>5528000-553000</f>
        <v>4975000</v>
      </c>
      <c r="E41" s="8"/>
      <c r="F41" s="20">
        <v>4975000</v>
      </c>
      <c r="G41" s="21" t="s">
        <v>106</v>
      </c>
      <c r="H41" s="20">
        <v>2487500</v>
      </c>
      <c r="I41" s="57">
        <f t="shared" si="0"/>
        <v>2.4874999999999998</v>
      </c>
      <c r="K41" s="10">
        <f t="shared" si="3"/>
        <v>50</v>
      </c>
      <c r="L41" s="9">
        <f t="shared" si="4"/>
        <v>2487500</v>
      </c>
      <c r="M41" s="58">
        <f>D41-F41</f>
        <v>0</v>
      </c>
      <c r="N41" s="11" t="s">
        <v>59</v>
      </c>
      <c r="O41" s="12" t="s">
        <v>107</v>
      </c>
    </row>
    <row r="42" spans="2:15" ht="56.25" x14ac:dyDescent="0.3">
      <c r="B42" s="6">
        <v>22</v>
      </c>
      <c r="C42" s="7" t="s">
        <v>60</v>
      </c>
      <c r="D42" s="8"/>
      <c r="E42" s="8"/>
      <c r="F42" s="19"/>
      <c r="G42" s="19"/>
      <c r="H42" s="20"/>
      <c r="I42" s="57">
        <f t="shared" si="0"/>
        <v>0</v>
      </c>
      <c r="J42" s="57">
        <v>0</v>
      </c>
      <c r="K42" s="10"/>
      <c r="L42" s="9"/>
      <c r="M42" s="58"/>
      <c r="N42" s="11"/>
      <c r="O42" s="12"/>
    </row>
    <row r="43" spans="2:15" ht="37.5" x14ac:dyDescent="0.3">
      <c r="B43" s="6"/>
      <c r="C43" s="7" t="s">
        <v>126</v>
      </c>
      <c r="D43" s="8">
        <f>5940000-20000</f>
        <v>5920000</v>
      </c>
      <c r="E43" s="8"/>
      <c r="F43" s="19">
        <v>5920000</v>
      </c>
      <c r="G43" s="21" t="s">
        <v>163</v>
      </c>
      <c r="H43" s="20">
        <v>5920000</v>
      </c>
      <c r="I43" s="57">
        <f t="shared" si="0"/>
        <v>5.92</v>
      </c>
      <c r="J43" s="57"/>
      <c r="K43" s="10">
        <f>H43*100/D43</f>
        <v>100</v>
      </c>
      <c r="L43" s="9">
        <f>D43-H43</f>
        <v>0</v>
      </c>
      <c r="M43" s="58">
        <f>D43-F43</f>
        <v>0</v>
      </c>
      <c r="N43" s="11" t="s">
        <v>59</v>
      </c>
      <c r="O43" s="12" t="s">
        <v>144</v>
      </c>
    </row>
    <row r="44" spans="2:15" ht="37.5" x14ac:dyDescent="0.3">
      <c r="B44" s="6"/>
      <c r="C44" s="7" t="s">
        <v>127</v>
      </c>
      <c r="D44" s="8">
        <f>5940000-20000</f>
        <v>5920000</v>
      </c>
      <c r="E44" s="8"/>
      <c r="F44" s="19">
        <v>5920000</v>
      </c>
      <c r="G44" s="21" t="s">
        <v>164</v>
      </c>
      <c r="H44" s="20">
        <v>5920000</v>
      </c>
      <c r="I44" s="57">
        <f t="shared" si="0"/>
        <v>5.92</v>
      </c>
      <c r="J44" s="57"/>
      <c r="K44" s="10">
        <f>H44*100/D44</f>
        <v>100</v>
      </c>
      <c r="L44" s="9">
        <f>D44-H44</f>
        <v>0</v>
      </c>
      <c r="M44" s="58">
        <f>D44-F44</f>
        <v>0</v>
      </c>
      <c r="N44" s="11" t="s">
        <v>59</v>
      </c>
      <c r="O44" s="12" t="s">
        <v>144</v>
      </c>
    </row>
    <row r="45" spans="2:15" ht="56.25" x14ac:dyDescent="0.3">
      <c r="B45" s="13">
        <v>23</v>
      </c>
      <c r="C45" s="7" t="s">
        <v>128</v>
      </c>
      <c r="D45" s="8">
        <f>5776900-2300289</f>
        <v>3476611</v>
      </c>
      <c r="E45" s="8"/>
      <c r="F45" s="23">
        <v>3476610.04</v>
      </c>
      <c r="G45" s="21" t="s">
        <v>196</v>
      </c>
      <c r="H45" s="23">
        <v>1738305.02</v>
      </c>
      <c r="I45" s="57">
        <f t="shared" si="0"/>
        <v>1.7383050200000001</v>
      </c>
      <c r="K45" s="10">
        <f>H45*100/D45</f>
        <v>49.999986193451036</v>
      </c>
      <c r="L45" s="9">
        <f>D45-H45</f>
        <v>1738305.98</v>
      </c>
      <c r="M45" s="59">
        <f>D45-F45</f>
        <v>0.9599999999627471</v>
      </c>
      <c r="N45" s="11" t="s">
        <v>59</v>
      </c>
      <c r="O45" s="12" t="s">
        <v>107</v>
      </c>
    </row>
    <row r="46" spans="2:15" ht="75" x14ac:dyDescent="0.3">
      <c r="B46" s="13">
        <v>24</v>
      </c>
      <c r="C46" s="7" t="s">
        <v>62</v>
      </c>
      <c r="D46" s="8">
        <f>10000000-50000</f>
        <v>9950000</v>
      </c>
      <c r="E46" s="8"/>
      <c r="F46" s="20">
        <v>9950000</v>
      </c>
      <c r="G46" s="21" t="s">
        <v>109</v>
      </c>
      <c r="H46" s="20">
        <v>9950000</v>
      </c>
      <c r="I46" s="57">
        <f t="shared" si="0"/>
        <v>9.9499999999999993</v>
      </c>
      <c r="K46" s="10">
        <f>H46*100/D46</f>
        <v>100</v>
      </c>
      <c r="L46" s="9">
        <f>D46-H46</f>
        <v>0</v>
      </c>
      <c r="M46" s="58">
        <f>D46-F46</f>
        <v>0</v>
      </c>
      <c r="N46" s="11" t="s">
        <v>59</v>
      </c>
      <c r="O46" s="12" t="s">
        <v>144</v>
      </c>
    </row>
    <row r="47" spans="2:15" ht="56.25" x14ac:dyDescent="0.3">
      <c r="B47" s="6">
        <v>25</v>
      </c>
      <c r="C47" s="7" t="s">
        <v>63</v>
      </c>
      <c r="D47" s="8">
        <f>4950000-20000</f>
        <v>4930000</v>
      </c>
      <c r="E47" s="8"/>
      <c r="F47" s="20">
        <v>4930000</v>
      </c>
      <c r="G47" s="21" t="s">
        <v>109</v>
      </c>
      <c r="H47" s="20">
        <v>1232500</v>
      </c>
      <c r="I47" s="57">
        <f t="shared" si="0"/>
        <v>1.2324999999999999</v>
      </c>
      <c r="K47" s="10">
        <f>H47*100/D47</f>
        <v>25</v>
      </c>
      <c r="L47" s="9">
        <f>D47-H47</f>
        <v>3697500</v>
      </c>
      <c r="M47" s="58">
        <f>D47-F47</f>
        <v>0</v>
      </c>
      <c r="N47" s="11" t="s">
        <v>59</v>
      </c>
      <c r="O47" s="12" t="s">
        <v>107</v>
      </c>
    </row>
    <row r="48" spans="2:15" ht="56.25" x14ac:dyDescent="0.3">
      <c r="B48" s="13">
        <v>26</v>
      </c>
      <c r="C48" s="7" t="s">
        <v>64</v>
      </c>
      <c r="D48" s="8"/>
      <c r="E48" s="8"/>
      <c r="F48" s="20"/>
      <c r="G48" s="21"/>
      <c r="H48" s="20"/>
      <c r="I48" s="57">
        <f t="shared" si="0"/>
        <v>0</v>
      </c>
      <c r="J48" s="57">
        <v>0</v>
      </c>
      <c r="K48" s="10"/>
      <c r="L48" s="9"/>
      <c r="M48" s="58"/>
      <c r="N48" s="11"/>
      <c r="O48" s="12"/>
    </row>
    <row r="49" spans="2:15" ht="37.5" x14ac:dyDescent="0.3">
      <c r="B49" s="13"/>
      <c r="C49" s="7" t="s">
        <v>145</v>
      </c>
      <c r="D49" s="8">
        <f>1237500-61875</f>
        <v>1175625</v>
      </c>
      <c r="E49" s="8"/>
      <c r="F49" s="20">
        <v>1175625</v>
      </c>
      <c r="G49" s="21" t="s">
        <v>109</v>
      </c>
      <c r="H49" s="20">
        <v>1175625</v>
      </c>
      <c r="I49" s="57">
        <f t="shared" si="0"/>
        <v>1.1756249999999999</v>
      </c>
      <c r="J49" s="57">
        <v>0</v>
      </c>
      <c r="K49" s="10">
        <f t="shared" ref="K49:K86" si="6">H49*100/D49</f>
        <v>100</v>
      </c>
      <c r="L49" s="9">
        <f t="shared" ref="L49:L74" si="7">D49-H49</f>
        <v>0</v>
      </c>
      <c r="M49" s="58">
        <f t="shared" ref="M49:M58" si="8">D49-F49</f>
        <v>0</v>
      </c>
      <c r="N49" s="11" t="s">
        <v>59</v>
      </c>
      <c r="O49" s="12" t="s">
        <v>144</v>
      </c>
    </row>
    <row r="50" spans="2:15" ht="37.5" x14ac:dyDescent="0.3">
      <c r="B50" s="13"/>
      <c r="C50" s="7" t="s">
        <v>146</v>
      </c>
      <c r="D50" s="8">
        <f>643500-32175</f>
        <v>611325</v>
      </c>
      <c r="E50" s="8"/>
      <c r="F50" s="20">
        <v>611325</v>
      </c>
      <c r="G50" s="21" t="s">
        <v>147</v>
      </c>
      <c r="H50" s="20">
        <v>611325</v>
      </c>
      <c r="I50" s="57">
        <f t="shared" si="0"/>
        <v>0.61132500000000001</v>
      </c>
      <c r="J50" s="57">
        <v>0</v>
      </c>
      <c r="K50" s="10">
        <f t="shared" si="6"/>
        <v>100</v>
      </c>
      <c r="L50" s="9">
        <f t="shared" si="7"/>
        <v>0</v>
      </c>
      <c r="M50" s="58">
        <f t="shared" si="8"/>
        <v>0</v>
      </c>
      <c r="N50" s="11" t="s">
        <v>59</v>
      </c>
      <c r="O50" s="12" t="s">
        <v>144</v>
      </c>
    </row>
    <row r="51" spans="2:15" ht="37.5" x14ac:dyDescent="0.3">
      <c r="B51" s="13"/>
      <c r="C51" s="7" t="s">
        <v>148</v>
      </c>
      <c r="D51" s="8">
        <f>4801500-240075</f>
        <v>4561425</v>
      </c>
      <c r="E51" s="8"/>
      <c r="F51" s="20">
        <v>4561425</v>
      </c>
      <c r="G51" s="21" t="s">
        <v>149</v>
      </c>
      <c r="H51" s="20">
        <v>4561425</v>
      </c>
      <c r="I51" s="57">
        <f t="shared" si="0"/>
        <v>4.5614249999999998</v>
      </c>
      <c r="J51" s="57">
        <v>0</v>
      </c>
      <c r="K51" s="10">
        <f t="shared" si="6"/>
        <v>100</v>
      </c>
      <c r="L51" s="9">
        <f t="shared" si="7"/>
        <v>0</v>
      </c>
      <c r="M51" s="58">
        <f t="shared" si="8"/>
        <v>0</v>
      </c>
      <c r="N51" s="11" t="s">
        <v>59</v>
      </c>
      <c r="O51" s="12" t="s">
        <v>144</v>
      </c>
    </row>
    <row r="52" spans="2:15" ht="37.5" x14ac:dyDescent="0.3">
      <c r="B52" s="13"/>
      <c r="C52" s="7" t="s">
        <v>150</v>
      </c>
      <c r="D52" s="8">
        <f>1237500-61875</f>
        <v>1175625</v>
      </c>
      <c r="E52" s="8"/>
      <c r="F52" s="20">
        <v>1175625</v>
      </c>
      <c r="G52" s="21" t="s">
        <v>151</v>
      </c>
      <c r="H52" s="20">
        <v>1175625</v>
      </c>
      <c r="I52" s="57">
        <f t="shared" si="0"/>
        <v>1.1756249999999999</v>
      </c>
      <c r="J52" s="57">
        <v>0</v>
      </c>
      <c r="K52" s="10">
        <f t="shared" si="6"/>
        <v>100</v>
      </c>
      <c r="L52" s="9">
        <f t="shared" si="7"/>
        <v>0</v>
      </c>
      <c r="M52" s="58">
        <f t="shared" si="8"/>
        <v>0</v>
      </c>
      <c r="N52" s="11" t="s">
        <v>59</v>
      </c>
      <c r="O52" s="12" t="s">
        <v>144</v>
      </c>
    </row>
    <row r="53" spans="2:15" ht="56.25" x14ac:dyDescent="0.3">
      <c r="B53" s="13">
        <v>27</v>
      </c>
      <c r="C53" s="7" t="s">
        <v>65</v>
      </c>
      <c r="D53" s="8">
        <f>11711000-1360411-2850589</f>
        <v>7500000</v>
      </c>
      <c r="E53" s="8"/>
      <c r="F53" s="20">
        <v>7500000</v>
      </c>
      <c r="G53" s="21" t="s">
        <v>110</v>
      </c>
      <c r="H53" s="20">
        <v>7500000</v>
      </c>
      <c r="I53" s="57">
        <f t="shared" si="0"/>
        <v>7.5</v>
      </c>
      <c r="K53" s="10">
        <f t="shared" si="6"/>
        <v>100</v>
      </c>
      <c r="L53" s="9">
        <f t="shared" si="7"/>
        <v>0</v>
      </c>
      <c r="M53" s="58">
        <f t="shared" si="8"/>
        <v>0</v>
      </c>
      <c r="N53" s="11" t="s">
        <v>66</v>
      </c>
      <c r="O53" s="12" t="s">
        <v>144</v>
      </c>
    </row>
    <row r="54" spans="2:15" ht="56.25" x14ac:dyDescent="0.3">
      <c r="B54" s="6">
        <v>28</v>
      </c>
      <c r="C54" s="7" t="s">
        <v>67</v>
      </c>
      <c r="D54" s="8">
        <f>12025000-4163000</f>
        <v>7862000</v>
      </c>
      <c r="E54" s="8"/>
      <c r="F54" s="20">
        <v>7862000</v>
      </c>
      <c r="G54" s="21" t="s">
        <v>111</v>
      </c>
      <c r="H54" s="20">
        <v>7862000</v>
      </c>
      <c r="I54" s="57">
        <f t="shared" si="0"/>
        <v>7.8620000000000001</v>
      </c>
      <c r="J54" s="57">
        <v>0</v>
      </c>
      <c r="K54" s="10">
        <f t="shared" si="6"/>
        <v>100</v>
      </c>
      <c r="L54" s="9">
        <f t="shared" si="7"/>
        <v>0</v>
      </c>
      <c r="M54" s="58">
        <f t="shared" si="8"/>
        <v>0</v>
      </c>
      <c r="N54" s="11" t="s">
        <v>66</v>
      </c>
      <c r="O54" s="12" t="s">
        <v>107</v>
      </c>
    </row>
    <row r="55" spans="2:15" ht="56.25" x14ac:dyDescent="0.3">
      <c r="B55" s="13">
        <v>29</v>
      </c>
      <c r="C55" s="7" t="s">
        <v>68</v>
      </c>
      <c r="D55" s="8">
        <f>11019100-3217577</f>
        <v>7801523</v>
      </c>
      <c r="E55" s="46"/>
      <c r="F55" s="23">
        <v>7801522.7999999998</v>
      </c>
      <c r="G55" s="21" t="s">
        <v>152</v>
      </c>
      <c r="H55" s="20"/>
      <c r="I55" s="57">
        <f t="shared" si="0"/>
        <v>0</v>
      </c>
      <c r="J55" s="57">
        <v>0</v>
      </c>
      <c r="K55" s="10">
        <f t="shared" si="6"/>
        <v>0</v>
      </c>
      <c r="L55" s="9">
        <f t="shared" si="7"/>
        <v>7801523</v>
      </c>
      <c r="M55" s="59">
        <f t="shared" si="8"/>
        <v>0.20000000018626451</v>
      </c>
      <c r="N55" s="11" t="s">
        <v>69</v>
      </c>
      <c r="O55" s="12" t="s">
        <v>107</v>
      </c>
    </row>
    <row r="56" spans="2:15" ht="56.25" x14ac:dyDescent="0.3">
      <c r="B56" s="13">
        <v>30</v>
      </c>
      <c r="C56" s="7" t="s">
        <v>70</v>
      </c>
      <c r="D56" s="8">
        <f>1754200-306200</f>
        <v>1448000</v>
      </c>
      <c r="E56" s="8"/>
      <c r="F56" s="20">
        <v>1448000</v>
      </c>
      <c r="G56" s="21" t="s">
        <v>131</v>
      </c>
      <c r="H56" s="20">
        <v>1448000</v>
      </c>
      <c r="I56" s="57">
        <f t="shared" si="0"/>
        <v>1.448</v>
      </c>
      <c r="J56" s="57">
        <v>0</v>
      </c>
      <c r="K56" s="10">
        <f t="shared" si="6"/>
        <v>100</v>
      </c>
      <c r="L56" s="9">
        <f t="shared" si="7"/>
        <v>0</v>
      </c>
      <c r="M56" s="58">
        <f t="shared" si="8"/>
        <v>0</v>
      </c>
      <c r="N56" s="11" t="s">
        <v>69</v>
      </c>
      <c r="O56" s="12" t="s">
        <v>144</v>
      </c>
    </row>
    <row r="57" spans="2:15" ht="42.75" customHeight="1" x14ac:dyDescent="0.3">
      <c r="B57" s="6">
        <v>31</v>
      </c>
      <c r="C57" s="7" t="s">
        <v>71</v>
      </c>
      <c r="D57" s="8">
        <f>3969000-1081000</f>
        <v>2888000</v>
      </c>
      <c r="E57" s="8"/>
      <c r="F57" s="20">
        <v>2888000</v>
      </c>
      <c r="G57" s="21" t="s">
        <v>197</v>
      </c>
      <c r="H57" s="20"/>
      <c r="I57" s="57">
        <f t="shared" si="0"/>
        <v>0</v>
      </c>
      <c r="J57" s="57">
        <v>0</v>
      </c>
      <c r="K57" s="10">
        <f t="shared" si="6"/>
        <v>0</v>
      </c>
      <c r="L57" s="9">
        <f t="shared" si="7"/>
        <v>2888000</v>
      </c>
      <c r="M57" s="58">
        <f t="shared" si="8"/>
        <v>0</v>
      </c>
      <c r="N57" s="11" t="s">
        <v>72</v>
      </c>
      <c r="O57" s="12" t="s">
        <v>107</v>
      </c>
    </row>
    <row r="58" spans="2:15" ht="56.25" x14ac:dyDescent="0.3">
      <c r="B58" s="13">
        <v>32</v>
      </c>
      <c r="C58" s="7" t="s">
        <v>73</v>
      </c>
      <c r="D58" s="8">
        <f>8361100-3381634-643466</f>
        <v>4336000</v>
      </c>
      <c r="E58" s="8"/>
      <c r="F58" s="20">
        <v>4336000</v>
      </c>
      <c r="G58" s="21" t="s">
        <v>198</v>
      </c>
      <c r="H58" s="20"/>
      <c r="I58" s="57">
        <f t="shared" si="0"/>
        <v>0</v>
      </c>
      <c r="J58" s="57">
        <v>0</v>
      </c>
      <c r="K58" s="10">
        <f t="shared" si="6"/>
        <v>0</v>
      </c>
      <c r="L58" s="9">
        <f t="shared" si="7"/>
        <v>4336000</v>
      </c>
      <c r="M58" s="58">
        <f t="shared" si="8"/>
        <v>0</v>
      </c>
      <c r="N58" s="11" t="s">
        <v>72</v>
      </c>
      <c r="O58" s="12" t="s">
        <v>107</v>
      </c>
    </row>
    <row r="59" spans="2:15" ht="56.25" x14ac:dyDescent="0.3">
      <c r="B59" s="13">
        <v>33</v>
      </c>
      <c r="C59" s="7" t="s">
        <v>74</v>
      </c>
      <c r="D59" s="8">
        <f>1509200-623200</f>
        <v>886000</v>
      </c>
      <c r="E59" s="8"/>
      <c r="F59" s="23">
        <v>886000</v>
      </c>
      <c r="G59" s="21" t="s">
        <v>132</v>
      </c>
      <c r="H59" s="20">
        <v>886000</v>
      </c>
      <c r="I59" s="57">
        <f t="shared" si="0"/>
        <v>0.88600000000000001</v>
      </c>
      <c r="J59" s="57">
        <v>0</v>
      </c>
      <c r="K59" s="10">
        <f t="shared" si="6"/>
        <v>100</v>
      </c>
      <c r="L59" s="9">
        <f t="shared" si="7"/>
        <v>0</v>
      </c>
      <c r="M59" s="58">
        <f>D59-F59</f>
        <v>0</v>
      </c>
      <c r="N59" s="11" t="s">
        <v>75</v>
      </c>
      <c r="O59" s="12" t="s">
        <v>144</v>
      </c>
    </row>
    <row r="60" spans="2:15" ht="56.25" x14ac:dyDescent="0.3">
      <c r="B60" s="6">
        <v>34</v>
      </c>
      <c r="C60" s="7" t="s">
        <v>76</v>
      </c>
      <c r="D60" s="8">
        <f>10470400-1885400</f>
        <v>8585000</v>
      </c>
      <c r="E60" s="8"/>
      <c r="F60" s="20">
        <v>8585000</v>
      </c>
      <c r="G60" s="21" t="s">
        <v>153</v>
      </c>
      <c r="H60" s="20"/>
      <c r="I60" s="57">
        <f t="shared" si="0"/>
        <v>0</v>
      </c>
      <c r="J60" s="57">
        <v>0</v>
      </c>
      <c r="K60" s="10">
        <f t="shared" si="6"/>
        <v>0</v>
      </c>
      <c r="L60" s="9">
        <f t="shared" si="7"/>
        <v>8585000</v>
      </c>
      <c r="M60" s="58">
        <f t="shared" ref="M60:M65" si="9">D60-F60</f>
        <v>0</v>
      </c>
      <c r="N60" s="11" t="s">
        <v>75</v>
      </c>
      <c r="O60" s="12" t="s">
        <v>166</v>
      </c>
    </row>
    <row r="61" spans="2:15" ht="37.5" x14ac:dyDescent="0.3">
      <c r="B61" s="13">
        <v>35</v>
      </c>
      <c r="C61" s="7" t="s">
        <v>77</v>
      </c>
      <c r="D61" s="8">
        <f>3430000-383000</f>
        <v>3047000</v>
      </c>
      <c r="E61" s="8"/>
      <c r="F61" s="15">
        <v>3047000</v>
      </c>
      <c r="G61" s="21" t="s">
        <v>133</v>
      </c>
      <c r="H61" s="20"/>
      <c r="I61" s="57">
        <f t="shared" si="0"/>
        <v>0</v>
      </c>
      <c r="J61" s="57">
        <v>0</v>
      </c>
      <c r="K61" s="10">
        <f t="shared" si="6"/>
        <v>0</v>
      </c>
      <c r="L61" s="9">
        <f t="shared" si="7"/>
        <v>3047000</v>
      </c>
      <c r="M61" s="58">
        <f t="shared" si="9"/>
        <v>0</v>
      </c>
      <c r="N61" s="11" t="s">
        <v>75</v>
      </c>
      <c r="O61" s="12" t="s">
        <v>166</v>
      </c>
    </row>
    <row r="62" spans="2:15" ht="75" x14ac:dyDescent="0.3">
      <c r="B62" s="13">
        <v>36</v>
      </c>
      <c r="C62" s="7" t="s">
        <v>78</v>
      </c>
      <c r="D62" s="8">
        <f>12119700-2719700</f>
        <v>9400000</v>
      </c>
      <c r="E62" s="8"/>
      <c r="F62" s="15">
        <v>9400000</v>
      </c>
      <c r="G62" s="21" t="s">
        <v>134</v>
      </c>
      <c r="H62" s="20">
        <v>1880000</v>
      </c>
      <c r="I62" s="57">
        <f t="shared" si="0"/>
        <v>1.88</v>
      </c>
      <c r="J62" s="57">
        <v>0</v>
      </c>
      <c r="K62" s="10">
        <f t="shared" si="6"/>
        <v>20</v>
      </c>
      <c r="L62" s="9">
        <f t="shared" si="7"/>
        <v>7520000</v>
      </c>
      <c r="M62" s="58">
        <f t="shared" si="9"/>
        <v>0</v>
      </c>
      <c r="N62" s="11" t="s">
        <v>79</v>
      </c>
      <c r="O62" s="12" t="s">
        <v>107</v>
      </c>
    </row>
    <row r="63" spans="2:15" ht="75" x14ac:dyDescent="0.3">
      <c r="B63" s="6">
        <v>37</v>
      </c>
      <c r="C63" s="7" t="s">
        <v>80</v>
      </c>
      <c r="D63" s="8">
        <f>7906600-1745234-631366</f>
        <v>5530000</v>
      </c>
      <c r="E63" s="8"/>
      <c r="F63" s="20">
        <v>5530000</v>
      </c>
      <c r="G63" s="21" t="s">
        <v>135</v>
      </c>
      <c r="H63" s="20">
        <v>5530000</v>
      </c>
      <c r="I63" s="57">
        <f t="shared" si="0"/>
        <v>5.53</v>
      </c>
      <c r="J63" s="57">
        <v>0</v>
      </c>
      <c r="K63" s="10">
        <f t="shared" si="6"/>
        <v>100</v>
      </c>
      <c r="L63" s="9">
        <f t="shared" si="7"/>
        <v>0</v>
      </c>
      <c r="M63" s="58">
        <f t="shared" si="9"/>
        <v>0</v>
      </c>
      <c r="N63" s="11" t="s">
        <v>79</v>
      </c>
      <c r="O63" s="12" t="s">
        <v>144</v>
      </c>
    </row>
    <row r="64" spans="2:15" ht="75" x14ac:dyDescent="0.3">
      <c r="B64" s="13">
        <v>38</v>
      </c>
      <c r="C64" s="7" t="s">
        <v>81</v>
      </c>
      <c r="D64" s="8">
        <f>9800000-501000</f>
        <v>9299000</v>
      </c>
      <c r="E64" s="8"/>
      <c r="F64" s="20">
        <v>9299000</v>
      </c>
      <c r="G64" s="21" t="s">
        <v>136</v>
      </c>
      <c r="H64" s="20"/>
      <c r="I64" s="57">
        <f t="shared" si="0"/>
        <v>0</v>
      </c>
      <c r="J64" s="57">
        <v>0</v>
      </c>
      <c r="K64" s="10">
        <f t="shared" si="6"/>
        <v>0</v>
      </c>
      <c r="L64" s="9">
        <f t="shared" si="7"/>
        <v>9299000</v>
      </c>
      <c r="M64" s="58">
        <f t="shared" si="9"/>
        <v>0</v>
      </c>
      <c r="N64" s="11" t="s">
        <v>79</v>
      </c>
      <c r="O64" s="12" t="s">
        <v>107</v>
      </c>
    </row>
    <row r="65" spans="2:15" ht="56.25" x14ac:dyDescent="0.3">
      <c r="B65" s="13">
        <v>39</v>
      </c>
      <c r="C65" s="7" t="s">
        <v>82</v>
      </c>
      <c r="D65" s="8">
        <v>19899900</v>
      </c>
      <c r="E65" s="8"/>
      <c r="F65" s="20">
        <v>19850000</v>
      </c>
      <c r="G65" s="21" t="s">
        <v>167</v>
      </c>
      <c r="H65" s="20"/>
      <c r="I65" s="57">
        <f t="shared" si="0"/>
        <v>0</v>
      </c>
      <c r="J65" s="57">
        <v>0</v>
      </c>
      <c r="K65" s="10">
        <f t="shared" si="6"/>
        <v>0</v>
      </c>
      <c r="L65" s="9">
        <f t="shared" si="7"/>
        <v>19899900</v>
      </c>
      <c r="M65" s="59">
        <f t="shared" si="9"/>
        <v>49900</v>
      </c>
      <c r="N65" s="11" t="s">
        <v>79</v>
      </c>
      <c r="O65" s="12" t="s">
        <v>166</v>
      </c>
    </row>
    <row r="66" spans="2:15" ht="37.5" x14ac:dyDescent="0.3">
      <c r="B66" s="55">
        <v>40</v>
      </c>
      <c r="C66" s="45" t="s">
        <v>83</v>
      </c>
      <c r="D66" s="46">
        <v>5571700</v>
      </c>
      <c r="E66" s="46"/>
      <c r="F66" s="47"/>
      <c r="G66" s="48"/>
      <c r="H66" s="49"/>
      <c r="I66" s="57">
        <f t="shared" si="0"/>
        <v>0</v>
      </c>
      <c r="J66" s="57">
        <v>0</v>
      </c>
      <c r="K66" s="50">
        <f t="shared" si="6"/>
        <v>0</v>
      </c>
      <c r="L66" s="51">
        <f t="shared" si="7"/>
        <v>5571700</v>
      </c>
      <c r="M66" s="110"/>
      <c r="N66" s="53" t="s">
        <v>84</v>
      </c>
      <c r="O66" s="54" t="s">
        <v>105</v>
      </c>
    </row>
    <row r="67" spans="2:15" ht="56.25" x14ac:dyDescent="0.3">
      <c r="B67" s="44">
        <v>41</v>
      </c>
      <c r="C67" s="45" t="s">
        <v>85</v>
      </c>
      <c r="D67" s="46">
        <v>2338300</v>
      </c>
      <c r="E67" s="46"/>
      <c r="F67" s="47"/>
      <c r="G67" s="48"/>
      <c r="H67" s="49"/>
      <c r="I67" s="57">
        <f t="shared" si="0"/>
        <v>0</v>
      </c>
      <c r="J67" s="57">
        <v>0</v>
      </c>
      <c r="K67" s="50">
        <f t="shared" si="6"/>
        <v>0</v>
      </c>
      <c r="L67" s="51">
        <f t="shared" si="7"/>
        <v>2338300</v>
      </c>
      <c r="M67" s="110"/>
      <c r="N67" s="53" t="s">
        <v>84</v>
      </c>
      <c r="O67" s="54" t="s">
        <v>105</v>
      </c>
    </row>
    <row r="68" spans="2:15" ht="56.25" x14ac:dyDescent="0.3">
      <c r="B68" s="13">
        <v>42</v>
      </c>
      <c r="C68" s="7" t="s">
        <v>86</v>
      </c>
      <c r="D68" s="8">
        <v>13563200</v>
      </c>
      <c r="E68" s="8"/>
      <c r="F68" s="20">
        <v>7740000</v>
      </c>
      <c r="G68" s="21" t="s">
        <v>168</v>
      </c>
      <c r="H68" s="20"/>
      <c r="I68" s="57">
        <f t="shared" si="0"/>
        <v>0</v>
      </c>
      <c r="J68" s="57">
        <v>0</v>
      </c>
      <c r="K68" s="10">
        <f t="shared" si="6"/>
        <v>0</v>
      </c>
      <c r="L68" s="9">
        <f t="shared" si="7"/>
        <v>13563200</v>
      </c>
      <c r="M68" s="58">
        <f t="shared" ref="M68:M73" si="10">D68-F68</f>
        <v>5823200</v>
      </c>
      <c r="N68" s="11" t="s">
        <v>84</v>
      </c>
      <c r="O68" s="12" t="s">
        <v>107</v>
      </c>
    </row>
    <row r="69" spans="2:15" ht="37.5" x14ac:dyDescent="0.3">
      <c r="B69" s="6">
        <v>43</v>
      </c>
      <c r="C69" s="7" t="s">
        <v>87</v>
      </c>
      <c r="D69" s="8">
        <f>13720000-3222000</f>
        <v>10498000</v>
      </c>
      <c r="E69" s="8"/>
      <c r="F69" s="20">
        <v>10498000</v>
      </c>
      <c r="G69" s="21" t="s">
        <v>140</v>
      </c>
      <c r="H69" s="20"/>
      <c r="I69" s="57">
        <f t="shared" ref="I69:I74" si="11">H69/1000000</f>
        <v>0</v>
      </c>
      <c r="J69" s="57">
        <v>0</v>
      </c>
      <c r="K69" s="10">
        <f t="shared" si="6"/>
        <v>0</v>
      </c>
      <c r="L69" s="9">
        <f t="shared" si="7"/>
        <v>10498000</v>
      </c>
      <c r="M69" s="58">
        <f t="shared" si="10"/>
        <v>0</v>
      </c>
      <c r="N69" s="11" t="s">
        <v>88</v>
      </c>
      <c r="O69" s="12" t="s">
        <v>107</v>
      </c>
    </row>
    <row r="70" spans="2:15" ht="75" x14ac:dyDescent="0.3">
      <c r="B70" s="13">
        <v>44</v>
      </c>
      <c r="C70" s="7" t="s">
        <v>89</v>
      </c>
      <c r="D70" s="8">
        <f>9780400-645634-77000-1331000-334374</f>
        <v>7392392</v>
      </c>
      <c r="E70" s="8"/>
      <c r="F70" s="20">
        <v>7392392</v>
      </c>
      <c r="G70" s="21" t="s">
        <v>117</v>
      </c>
      <c r="H70" s="20"/>
      <c r="I70" s="57">
        <f t="shared" si="11"/>
        <v>0</v>
      </c>
      <c r="J70" s="57">
        <v>0</v>
      </c>
      <c r="K70" s="10">
        <f t="shared" si="6"/>
        <v>0</v>
      </c>
      <c r="L70" s="9">
        <f t="shared" si="7"/>
        <v>7392392</v>
      </c>
      <c r="M70" s="58">
        <f t="shared" si="10"/>
        <v>0</v>
      </c>
      <c r="N70" s="11" t="s">
        <v>90</v>
      </c>
      <c r="O70" s="12" t="s">
        <v>107</v>
      </c>
    </row>
    <row r="71" spans="2:15" ht="37.5" x14ac:dyDescent="0.3">
      <c r="B71" s="13">
        <v>45</v>
      </c>
      <c r="C71" s="7" t="s">
        <v>91</v>
      </c>
      <c r="D71" s="8">
        <f>19796000-1892000-407000</f>
        <v>17497000</v>
      </c>
      <c r="E71" s="8"/>
      <c r="F71" s="20">
        <v>17497000</v>
      </c>
      <c r="G71" s="21" t="s">
        <v>118</v>
      </c>
      <c r="H71" s="20">
        <v>3499400</v>
      </c>
      <c r="I71" s="57">
        <f t="shared" si="11"/>
        <v>3.4994000000000001</v>
      </c>
      <c r="J71" s="57">
        <v>0</v>
      </c>
      <c r="K71" s="10">
        <f t="shared" si="6"/>
        <v>20</v>
      </c>
      <c r="L71" s="9">
        <f t="shared" si="7"/>
        <v>13997600</v>
      </c>
      <c r="M71" s="58">
        <f t="shared" si="10"/>
        <v>0</v>
      </c>
      <c r="N71" s="11" t="s">
        <v>90</v>
      </c>
      <c r="O71" s="12" t="s">
        <v>107</v>
      </c>
    </row>
    <row r="72" spans="2:15" ht="56.25" x14ac:dyDescent="0.3">
      <c r="B72" s="6">
        <v>46</v>
      </c>
      <c r="C72" s="7" t="s">
        <v>92</v>
      </c>
      <c r="D72" s="8">
        <f>822200-348089</f>
        <v>474111</v>
      </c>
      <c r="E72" s="8" t="s">
        <v>157</v>
      </c>
      <c r="F72" s="20">
        <v>474111</v>
      </c>
      <c r="G72" s="21" t="s">
        <v>119</v>
      </c>
      <c r="H72" s="20">
        <v>474111</v>
      </c>
      <c r="I72" s="57">
        <f t="shared" si="11"/>
        <v>0.474111</v>
      </c>
      <c r="K72" s="10">
        <f t="shared" si="6"/>
        <v>100</v>
      </c>
      <c r="L72" s="9">
        <f t="shared" si="7"/>
        <v>0</v>
      </c>
      <c r="M72" s="58">
        <f t="shared" si="10"/>
        <v>0</v>
      </c>
      <c r="N72" s="11" t="s">
        <v>93</v>
      </c>
      <c r="O72" s="12" t="s">
        <v>144</v>
      </c>
    </row>
    <row r="73" spans="2:15" ht="56.25" x14ac:dyDescent="0.3">
      <c r="B73" s="13">
        <v>47</v>
      </c>
      <c r="C73" s="7" t="s">
        <v>94</v>
      </c>
      <c r="D73" s="8">
        <f>7963500-1410537-182163</f>
        <v>6370800</v>
      </c>
      <c r="E73" s="8"/>
      <c r="F73" s="23">
        <v>6370800</v>
      </c>
      <c r="G73" s="21" t="s">
        <v>120</v>
      </c>
      <c r="H73" s="20">
        <v>6370800</v>
      </c>
      <c r="I73" s="57">
        <f t="shared" si="11"/>
        <v>6.3708</v>
      </c>
      <c r="J73" s="57">
        <v>0</v>
      </c>
      <c r="K73" s="10">
        <f t="shared" si="6"/>
        <v>100</v>
      </c>
      <c r="L73" s="9">
        <f t="shared" si="7"/>
        <v>0</v>
      </c>
      <c r="M73" s="58">
        <f t="shared" si="10"/>
        <v>0</v>
      </c>
      <c r="N73" s="11" t="s">
        <v>93</v>
      </c>
      <c r="O73" s="12" t="s">
        <v>144</v>
      </c>
    </row>
    <row r="74" spans="2:15" ht="37.5" customHeight="1" x14ac:dyDescent="0.3">
      <c r="B74" s="19"/>
      <c r="C74" s="7" t="s">
        <v>95</v>
      </c>
      <c r="D74" s="8">
        <v>9000000</v>
      </c>
      <c r="E74" s="8"/>
      <c r="F74" s="19"/>
      <c r="G74" s="19"/>
      <c r="H74" s="24">
        <v>4448411.6900000004</v>
      </c>
      <c r="I74" s="57">
        <f t="shared" si="11"/>
        <v>4.4484116900000004</v>
      </c>
      <c r="K74" s="10">
        <f t="shared" si="6"/>
        <v>49.426796555555562</v>
      </c>
      <c r="L74" s="9">
        <f t="shared" si="7"/>
        <v>4551588.3099999996</v>
      </c>
      <c r="M74" s="58"/>
      <c r="N74" s="11" t="s">
        <v>96</v>
      </c>
      <c r="O74" s="12"/>
    </row>
    <row r="75" spans="2:15" ht="21.75" customHeight="1" x14ac:dyDescent="0.3">
      <c r="B75" s="48"/>
      <c r="C75" s="106" t="s">
        <v>169</v>
      </c>
      <c r="D75" s="46"/>
      <c r="E75" s="46"/>
      <c r="F75" s="48"/>
      <c r="G75" s="48"/>
      <c r="H75" s="107"/>
      <c r="I75" s="108"/>
      <c r="J75" s="109"/>
      <c r="K75" s="50"/>
      <c r="L75" s="51"/>
      <c r="M75" s="110"/>
      <c r="N75" s="53"/>
      <c r="O75" s="54"/>
    </row>
    <row r="76" spans="2:15" ht="37.5" customHeight="1" x14ac:dyDescent="0.3">
      <c r="B76" s="13">
        <v>48</v>
      </c>
      <c r="C76" s="7" t="s">
        <v>170</v>
      </c>
      <c r="D76" s="8">
        <v>7614000</v>
      </c>
      <c r="E76" s="8"/>
      <c r="F76" s="19"/>
      <c r="G76" s="19"/>
      <c r="H76" s="24"/>
      <c r="I76" s="57"/>
      <c r="K76" s="10">
        <f t="shared" si="6"/>
        <v>0</v>
      </c>
      <c r="L76" s="9">
        <f>D76-H76</f>
        <v>7614000</v>
      </c>
      <c r="M76" s="58"/>
      <c r="N76" s="11" t="s">
        <v>93</v>
      </c>
      <c r="O76" s="12" t="s">
        <v>105</v>
      </c>
    </row>
    <row r="77" spans="2:15" ht="37.5" customHeight="1" x14ac:dyDescent="0.3">
      <c r="B77" s="13">
        <v>49</v>
      </c>
      <c r="C77" s="7" t="s">
        <v>171</v>
      </c>
      <c r="D77" s="8">
        <v>5000000</v>
      </c>
      <c r="E77" s="8"/>
      <c r="F77" s="19"/>
      <c r="G77" s="19"/>
      <c r="H77" s="24"/>
      <c r="I77" s="57"/>
      <c r="K77" s="10">
        <f t="shared" si="6"/>
        <v>0</v>
      </c>
      <c r="L77" s="9">
        <f t="shared" ref="L77:L85" si="12">D77-H77</f>
        <v>5000000</v>
      </c>
      <c r="M77" s="58"/>
      <c r="N77" s="11" t="s">
        <v>172</v>
      </c>
      <c r="O77" s="12" t="s">
        <v>248</v>
      </c>
    </row>
    <row r="78" spans="2:15" ht="37.5" customHeight="1" x14ac:dyDescent="0.3">
      <c r="B78" s="13">
        <v>50</v>
      </c>
      <c r="C78" s="7" t="s">
        <v>173</v>
      </c>
      <c r="D78" s="8">
        <v>15000000</v>
      </c>
      <c r="E78" s="8"/>
      <c r="F78" s="19"/>
      <c r="G78" s="19"/>
      <c r="H78" s="24"/>
      <c r="I78" s="57"/>
      <c r="K78" s="10">
        <f t="shared" si="6"/>
        <v>0</v>
      </c>
      <c r="L78" s="9">
        <f t="shared" si="12"/>
        <v>15000000</v>
      </c>
      <c r="M78" s="58"/>
      <c r="N78" s="11" t="s">
        <v>172</v>
      </c>
      <c r="O78" s="12" t="s">
        <v>105</v>
      </c>
    </row>
    <row r="79" spans="2:15" ht="40.5" customHeight="1" x14ac:dyDescent="0.3">
      <c r="B79" s="13">
        <v>51</v>
      </c>
      <c r="C79" s="7" t="s">
        <v>174</v>
      </c>
      <c r="D79" s="8">
        <v>8000000</v>
      </c>
      <c r="E79" s="8"/>
      <c r="F79" s="19"/>
      <c r="G79" s="19"/>
      <c r="H79" s="24">
        <v>876400</v>
      </c>
      <c r="I79" s="57"/>
      <c r="K79" s="10">
        <f t="shared" si="6"/>
        <v>10.955</v>
      </c>
      <c r="L79" s="9">
        <f t="shared" si="12"/>
        <v>7123600</v>
      </c>
      <c r="M79" s="58"/>
      <c r="N79" s="11" t="s">
        <v>17</v>
      </c>
      <c r="O79" s="12" t="s">
        <v>161</v>
      </c>
    </row>
    <row r="80" spans="2:15" ht="41.25" customHeight="1" x14ac:dyDescent="0.3">
      <c r="B80" s="13">
        <v>52</v>
      </c>
      <c r="C80" s="7" t="s">
        <v>175</v>
      </c>
      <c r="D80" s="8">
        <v>5000000</v>
      </c>
      <c r="E80" s="8"/>
      <c r="F80" s="19"/>
      <c r="G80" s="19"/>
      <c r="H80" s="24">
        <v>101000</v>
      </c>
      <c r="I80" s="57"/>
      <c r="K80" s="10">
        <f t="shared" si="6"/>
        <v>2.02</v>
      </c>
      <c r="L80" s="9">
        <f t="shared" si="12"/>
        <v>4899000</v>
      </c>
      <c r="M80" s="58"/>
      <c r="N80" s="11" t="s">
        <v>17</v>
      </c>
      <c r="O80" s="12" t="s">
        <v>161</v>
      </c>
    </row>
    <row r="81" spans="2:15" ht="37.5" customHeight="1" x14ac:dyDescent="0.3">
      <c r="B81" s="13">
        <v>53</v>
      </c>
      <c r="C81" s="7" t="s">
        <v>176</v>
      </c>
      <c r="D81" s="8">
        <v>2463000</v>
      </c>
      <c r="E81" s="8"/>
      <c r="F81" s="19"/>
      <c r="G81" s="19"/>
      <c r="H81" s="24"/>
      <c r="I81" s="57"/>
      <c r="K81" s="10">
        <f t="shared" si="6"/>
        <v>0</v>
      </c>
      <c r="L81" s="9">
        <f t="shared" si="12"/>
        <v>2463000</v>
      </c>
      <c r="M81" s="58"/>
      <c r="N81" s="11" t="s">
        <v>79</v>
      </c>
      <c r="O81" s="12" t="s">
        <v>105</v>
      </c>
    </row>
    <row r="82" spans="2:15" ht="37.5" customHeight="1" x14ac:dyDescent="0.3">
      <c r="B82" s="13">
        <v>54</v>
      </c>
      <c r="C82" s="7" t="s">
        <v>177</v>
      </c>
      <c r="D82" s="8">
        <v>1892000</v>
      </c>
      <c r="E82" s="8"/>
      <c r="F82" s="19"/>
      <c r="G82" s="19"/>
      <c r="H82" s="24"/>
      <c r="I82" s="57"/>
      <c r="K82" s="10">
        <f t="shared" si="6"/>
        <v>0</v>
      </c>
      <c r="L82" s="9">
        <f t="shared" si="12"/>
        <v>1892000</v>
      </c>
      <c r="M82" s="58"/>
      <c r="N82" s="11" t="s">
        <v>75</v>
      </c>
      <c r="O82" s="12" t="s">
        <v>15</v>
      </c>
    </row>
    <row r="83" spans="2:15" ht="37.5" customHeight="1" x14ac:dyDescent="0.3">
      <c r="B83" s="13">
        <v>55</v>
      </c>
      <c r="C83" s="7" t="s">
        <v>178</v>
      </c>
      <c r="D83" s="8">
        <v>1331000</v>
      </c>
      <c r="E83" s="8"/>
      <c r="F83" s="19"/>
      <c r="G83" s="19"/>
      <c r="H83" s="24"/>
      <c r="I83" s="57"/>
      <c r="K83" s="10">
        <f t="shared" si="6"/>
        <v>0</v>
      </c>
      <c r="L83" s="9">
        <f t="shared" si="12"/>
        <v>1331000</v>
      </c>
      <c r="M83" s="58"/>
      <c r="N83" s="11" t="s">
        <v>75</v>
      </c>
      <c r="O83" s="12" t="s">
        <v>15</v>
      </c>
    </row>
    <row r="84" spans="2:15" ht="37.5" customHeight="1" x14ac:dyDescent="0.3">
      <c r="B84" s="13">
        <v>56</v>
      </c>
      <c r="C84" s="7" t="s">
        <v>205</v>
      </c>
      <c r="D84" s="8">
        <v>2500000</v>
      </c>
      <c r="E84" s="8"/>
      <c r="F84" s="19"/>
      <c r="G84" s="19"/>
      <c r="H84" s="24"/>
      <c r="I84" s="57"/>
      <c r="K84" s="10">
        <f t="shared" si="6"/>
        <v>0</v>
      </c>
      <c r="L84" s="9">
        <f t="shared" si="12"/>
        <v>2500000</v>
      </c>
      <c r="M84" s="58"/>
      <c r="N84" s="11" t="s">
        <v>69</v>
      </c>
      <c r="O84" s="12" t="s">
        <v>112</v>
      </c>
    </row>
    <row r="85" spans="2:15" ht="37.5" customHeight="1" x14ac:dyDescent="0.3">
      <c r="B85" s="13">
        <v>57</v>
      </c>
      <c r="C85" s="7" t="s">
        <v>180</v>
      </c>
      <c r="D85" s="8">
        <v>497500</v>
      </c>
      <c r="E85" s="8"/>
      <c r="F85" s="20">
        <v>497500</v>
      </c>
      <c r="G85" s="21" t="s">
        <v>207</v>
      </c>
      <c r="H85" s="24"/>
      <c r="I85" s="57"/>
      <c r="K85" s="10">
        <f t="shared" si="6"/>
        <v>0</v>
      </c>
      <c r="L85" s="9">
        <f t="shared" si="12"/>
        <v>497500</v>
      </c>
      <c r="M85" s="58">
        <v>0</v>
      </c>
      <c r="N85" s="11" t="s">
        <v>55</v>
      </c>
      <c r="O85" s="12" t="s">
        <v>107</v>
      </c>
    </row>
    <row r="86" spans="2:15" x14ac:dyDescent="0.3">
      <c r="B86" s="25"/>
      <c r="C86" s="26" t="s">
        <v>97</v>
      </c>
      <c r="D86" s="27">
        <f>SUM(D4:D85)</f>
        <v>351295000</v>
      </c>
      <c r="E86" s="27">
        <f t="shared" ref="E86" si="13">SUM(E4:E85)</f>
        <v>2940000</v>
      </c>
      <c r="F86" s="27">
        <f>SUM(F4:F85)</f>
        <v>261552084.14000002</v>
      </c>
      <c r="G86" s="27">
        <f>SUM(G4:G85)</f>
        <v>0</v>
      </c>
      <c r="H86" s="27">
        <f>SUM(H4:H85)</f>
        <v>107710675.09</v>
      </c>
      <c r="I86" s="61" t="e">
        <f>SUM(I4:I74)</f>
        <v>#VALUE!</v>
      </c>
      <c r="J86" s="62">
        <f>SUM(J4:J73)</f>
        <v>0</v>
      </c>
      <c r="K86" s="10">
        <f t="shared" si="6"/>
        <v>30.66103277587213</v>
      </c>
      <c r="L86" s="27">
        <f>SUM(L4:L85)</f>
        <v>243584324.91000003</v>
      </c>
      <c r="M86" s="63">
        <f>SUM(M4:M85)</f>
        <v>6315452.8600000003</v>
      </c>
      <c r="N86" s="31"/>
      <c r="O86" s="32"/>
    </row>
  </sheetData>
  <autoFilter ref="O1:O90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158"/>
  <sheetViews>
    <sheetView view="pageBreakPreview" topLeftCell="B1" zoomScale="85" zoomScaleNormal="85" zoomScaleSheetLayoutView="85" workbookViewId="0">
      <selection activeCell="H5" sqref="H5"/>
    </sheetView>
  </sheetViews>
  <sheetFormatPr defaultRowHeight="20.25" x14ac:dyDescent="0.3"/>
  <cols>
    <col min="1" max="1" width="9.140625" style="17" hidden="1" customWidth="1"/>
    <col min="2" max="2" width="5.7109375" style="33" customWidth="1"/>
    <col min="3" max="3" width="34.85546875" style="34" customWidth="1"/>
    <col min="4" max="4" width="17" style="34" customWidth="1"/>
    <col min="5" max="5" width="16.85546875" style="34" hidden="1" customWidth="1"/>
    <col min="6" max="6" width="19" style="34" customWidth="1"/>
    <col min="7" max="7" width="15" style="33" customWidth="1"/>
    <col min="8" max="8" width="19" style="43" customWidth="1"/>
    <col min="9" max="9" width="14.42578125" style="43" hidden="1" customWidth="1"/>
    <col min="10" max="10" width="2.5703125" style="43" hidden="1" customWidth="1"/>
    <col min="11" max="11" width="9.28515625" style="34" customWidth="1"/>
    <col min="12" max="12" width="18" style="36" customWidth="1"/>
    <col min="13" max="13" width="17.28515625" style="64" hidden="1" customWidth="1"/>
    <col min="14" max="14" width="15.140625" style="37" customWidth="1"/>
    <col min="15" max="15" width="14.140625" style="38" customWidth="1"/>
    <col min="16" max="16" width="20.7109375" style="38" hidden="1" customWidth="1"/>
    <col min="17" max="17" width="36.85546875" style="38" hidden="1" customWidth="1"/>
    <col min="18" max="18" width="39" style="17" hidden="1" customWidth="1"/>
    <col min="19" max="16384" width="9.140625" style="17"/>
  </cols>
  <sheetData>
    <row r="1" spans="1:18" s="1" customFormat="1" ht="20.25" customHeight="1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68"/>
      <c r="Q1" s="68"/>
    </row>
    <row r="2" spans="1:18" s="1" customFormat="1" ht="20.25" customHeight="1" x14ac:dyDescent="0.2">
      <c r="B2" s="132" t="s">
        <v>249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69"/>
      <c r="Q2" s="69"/>
    </row>
    <row r="3" spans="1:18" s="1" customFormat="1" ht="60.75" x14ac:dyDescent="0.2">
      <c r="B3" s="2" t="s">
        <v>1</v>
      </c>
      <c r="C3" s="3" t="s">
        <v>2</v>
      </c>
      <c r="D3" s="3" t="s">
        <v>3</v>
      </c>
      <c r="E3" s="3" t="s">
        <v>142</v>
      </c>
      <c r="F3" s="3" t="s">
        <v>4</v>
      </c>
      <c r="G3" s="3" t="s">
        <v>5</v>
      </c>
      <c r="H3" s="39" t="s">
        <v>6</v>
      </c>
      <c r="I3" s="39"/>
      <c r="J3" s="39"/>
      <c r="K3" s="3" t="s">
        <v>7</v>
      </c>
      <c r="L3" s="4" t="s">
        <v>8</v>
      </c>
      <c r="M3" s="4" t="s">
        <v>9</v>
      </c>
      <c r="N3" s="3" t="s">
        <v>10</v>
      </c>
      <c r="O3" s="5" t="s">
        <v>11</v>
      </c>
      <c r="P3" s="70"/>
      <c r="Q3" s="70"/>
      <c r="R3" s="1">
        <f>D4/100*5-D4</f>
        <v>-26172500</v>
      </c>
    </row>
    <row r="4" spans="1:18" s="1" customFormat="1" ht="56.25" x14ac:dyDescent="0.2">
      <c r="B4" s="6">
        <v>1</v>
      </c>
      <c r="C4" s="7" t="s">
        <v>12</v>
      </c>
      <c r="D4" s="8">
        <f>29000000-1450000</f>
        <v>27550000</v>
      </c>
      <c r="E4" s="8"/>
      <c r="F4" s="9">
        <v>27550000</v>
      </c>
      <c r="G4" s="9" t="s">
        <v>143</v>
      </c>
      <c r="H4" s="40">
        <v>27550000</v>
      </c>
      <c r="I4" s="40"/>
      <c r="J4" s="40"/>
      <c r="K4" s="10">
        <f>H4*100/D4</f>
        <v>100</v>
      </c>
      <c r="L4" s="9">
        <f>D4-H4</f>
        <v>0</v>
      </c>
      <c r="M4" s="10">
        <f>D4-F4</f>
        <v>0</v>
      </c>
      <c r="N4" s="11" t="s">
        <v>14</v>
      </c>
      <c r="O4" s="12" t="s">
        <v>144</v>
      </c>
      <c r="P4" s="71"/>
      <c r="Q4" s="72">
        <v>2755000</v>
      </c>
      <c r="R4" s="1" t="s">
        <v>210</v>
      </c>
    </row>
    <row r="5" spans="1:18" ht="37.5" x14ac:dyDescent="0.3">
      <c r="B5" s="13">
        <v>2</v>
      </c>
      <c r="C5" s="7" t="s">
        <v>16</v>
      </c>
      <c r="D5" s="8">
        <v>300000</v>
      </c>
      <c r="E5" s="8"/>
      <c r="F5" s="14"/>
      <c r="G5" s="15"/>
      <c r="H5" s="20">
        <v>281009</v>
      </c>
      <c r="I5" s="57">
        <f t="shared" ref="I5:I68" si="0">H5/1000000</f>
        <v>0.28100900000000001</v>
      </c>
      <c r="K5" s="10">
        <f>H5*100/D5</f>
        <v>93.669666666666672</v>
      </c>
      <c r="L5" s="9">
        <f>D5-H5</f>
        <v>18991</v>
      </c>
      <c r="M5" s="58"/>
      <c r="N5" s="16" t="s">
        <v>17</v>
      </c>
      <c r="O5" s="12" t="s">
        <v>144</v>
      </c>
      <c r="P5" s="71"/>
      <c r="Q5" s="73">
        <v>2000</v>
      </c>
    </row>
    <row r="6" spans="1:18" ht="37.5" x14ac:dyDescent="0.3">
      <c r="B6" s="13">
        <v>3</v>
      </c>
      <c r="C6" s="7" t="s">
        <v>18</v>
      </c>
      <c r="D6" s="8">
        <v>100000</v>
      </c>
      <c r="E6" s="8"/>
      <c r="F6" s="18"/>
      <c r="G6" s="19"/>
      <c r="H6" s="20">
        <v>85800</v>
      </c>
      <c r="I6" s="57">
        <f t="shared" si="0"/>
        <v>8.5800000000000001E-2</v>
      </c>
      <c r="K6" s="10">
        <f>H6*100/D6</f>
        <v>85.8</v>
      </c>
      <c r="L6" s="9">
        <f>D6-H6</f>
        <v>14200</v>
      </c>
      <c r="M6" s="58"/>
      <c r="N6" s="11" t="s">
        <v>17</v>
      </c>
      <c r="O6" s="12" t="s">
        <v>144</v>
      </c>
      <c r="P6" s="71"/>
      <c r="Q6" s="74">
        <v>84800</v>
      </c>
      <c r="R6" s="75">
        <f>H6+H8+H16+H18</f>
        <v>2780175.5</v>
      </c>
    </row>
    <row r="7" spans="1:18" ht="56.25" x14ac:dyDescent="0.3">
      <c r="B7" s="6">
        <v>4</v>
      </c>
      <c r="C7" s="7" t="s">
        <v>19</v>
      </c>
      <c r="D7" s="8"/>
      <c r="E7" s="8"/>
      <c r="F7" s="18"/>
      <c r="G7" s="19"/>
      <c r="H7" s="20"/>
      <c r="I7" s="57">
        <f t="shared" si="0"/>
        <v>0</v>
      </c>
      <c r="J7" s="57">
        <v>0</v>
      </c>
      <c r="K7" s="10"/>
      <c r="L7" s="9"/>
      <c r="M7" s="58"/>
      <c r="N7" s="11" t="s">
        <v>17</v>
      </c>
      <c r="O7" s="12"/>
      <c r="P7" s="71"/>
      <c r="Q7" s="71"/>
    </row>
    <row r="8" spans="1:18" ht="37.5" x14ac:dyDescent="0.3">
      <c r="B8" s="13"/>
      <c r="C8" s="7" t="s">
        <v>20</v>
      </c>
      <c r="D8" s="8">
        <v>1614200</v>
      </c>
      <c r="E8" s="8"/>
      <c r="F8" s="14"/>
      <c r="G8" s="19"/>
      <c r="H8" s="23">
        <v>1614199.5</v>
      </c>
      <c r="I8" s="57">
        <f t="shared" si="0"/>
        <v>1.6141995</v>
      </c>
      <c r="K8" s="10">
        <f t="shared" ref="K8:K19" si="1">H8*100/D8</f>
        <v>99.999969024903976</v>
      </c>
      <c r="L8" s="10">
        <f>D8-H8</f>
        <v>0.5</v>
      </c>
      <c r="M8" s="58"/>
      <c r="N8" s="11" t="s">
        <v>17</v>
      </c>
      <c r="O8" s="12" t="s">
        <v>144</v>
      </c>
      <c r="P8" s="71"/>
      <c r="Q8" s="74">
        <v>713852.5</v>
      </c>
    </row>
    <row r="9" spans="1:18" ht="37.5" x14ac:dyDescent="0.3">
      <c r="B9" s="13"/>
      <c r="C9" s="7" t="s">
        <v>21</v>
      </c>
      <c r="D9" s="8">
        <v>38000</v>
      </c>
      <c r="E9" s="8"/>
      <c r="F9" s="20">
        <v>36915</v>
      </c>
      <c r="G9" s="19"/>
      <c r="H9" s="20">
        <v>36915</v>
      </c>
      <c r="I9" s="57">
        <f t="shared" si="0"/>
        <v>3.6915000000000003E-2</v>
      </c>
      <c r="K9" s="10">
        <f t="shared" si="1"/>
        <v>97.14473684210526</v>
      </c>
      <c r="L9" s="9">
        <f t="shared" ref="L9:L19" si="2">D9-H9</f>
        <v>1085</v>
      </c>
      <c r="M9" s="58">
        <v>1085</v>
      </c>
      <c r="N9" s="11" t="s">
        <v>17</v>
      </c>
      <c r="O9" s="12" t="s">
        <v>144</v>
      </c>
      <c r="P9" s="71"/>
      <c r="Q9" s="71">
        <v>36915</v>
      </c>
      <c r="R9" s="76"/>
    </row>
    <row r="10" spans="1:18" ht="37.5" x14ac:dyDescent="0.3">
      <c r="B10" s="13"/>
      <c r="C10" s="7" t="s">
        <v>22</v>
      </c>
      <c r="D10" s="8">
        <v>37500</v>
      </c>
      <c r="E10" s="8"/>
      <c r="F10" s="20">
        <v>34978.300000000003</v>
      </c>
      <c r="G10" s="19"/>
      <c r="H10" s="24">
        <v>34978.300000000003</v>
      </c>
      <c r="I10" s="57">
        <f t="shared" si="0"/>
        <v>3.4978300000000004E-2</v>
      </c>
      <c r="J10" s="57"/>
      <c r="K10" s="10">
        <f t="shared" si="1"/>
        <v>93.275466666666674</v>
      </c>
      <c r="L10" s="9">
        <f t="shared" si="2"/>
        <v>2521.6999999999971</v>
      </c>
      <c r="M10" s="58">
        <f>D10-F10</f>
        <v>2521.6999999999971</v>
      </c>
      <c r="N10" s="11" t="s">
        <v>17</v>
      </c>
      <c r="O10" s="12" t="s">
        <v>144</v>
      </c>
      <c r="P10" s="71"/>
      <c r="Q10" s="71">
        <v>34978.300000000003</v>
      </c>
      <c r="R10" s="76"/>
    </row>
    <row r="11" spans="1:18" ht="37.5" x14ac:dyDescent="0.3">
      <c r="B11" s="13"/>
      <c r="C11" s="7" t="s">
        <v>23</v>
      </c>
      <c r="D11" s="8">
        <v>52000</v>
      </c>
      <c r="E11" s="8"/>
      <c r="F11" s="20">
        <v>40125</v>
      </c>
      <c r="G11" s="19"/>
      <c r="H11" s="20">
        <v>40125</v>
      </c>
      <c r="I11" s="57">
        <f t="shared" si="0"/>
        <v>4.0125000000000001E-2</v>
      </c>
      <c r="J11" s="57"/>
      <c r="K11" s="10">
        <f t="shared" si="1"/>
        <v>77.163461538461533</v>
      </c>
      <c r="L11" s="9">
        <f t="shared" si="2"/>
        <v>11875</v>
      </c>
      <c r="M11" s="58">
        <v>11875</v>
      </c>
      <c r="N11" s="11" t="s">
        <v>17</v>
      </c>
      <c r="O11" s="12" t="s">
        <v>144</v>
      </c>
      <c r="P11" s="71"/>
      <c r="Q11" s="71">
        <v>40125</v>
      </c>
      <c r="R11" s="76"/>
    </row>
    <row r="12" spans="1:18" ht="37.5" x14ac:dyDescent="0.3">
      <c r="B12" s="13"/>
      <c r="C12" s="7" t="s">
        <v>24</v>
      </c>
      <c r="D12" s="8">
        <v>4200</v>
      </c>
      <c r="E12" s="8"/>
      <c r="F12" s="20">
        <v>4200</v>
      </c>
      <c r="G12" s="19"/>
      <c r="H12" s="20">
        <v>4200</v>
      </c>
      <c r="I12" s="57">
        <f t="shared" si="0"/>
        <v>4.1999999999999997E-3</v>
      </c>
      <c r="J12" s="57"/>
      <c r="K12" s="10">
        <f t="shared" si="1"/>
        <v>100</v>
      </c>
      <c r="L12" s="9">
        <f t="shared" si="2"/>
        <v>0</v>
      </c>
      <c r="M12" s="58">
        <v>0</v>
      </c>
      <c r="N12" s="11" t="s">
        <v>17</v>
      </c>
      <c r="O12" s="12" t="s">
        <v>144</v>
      </c>
      <c r="P12" s="71"/>
      <c r="Q12" s="71">
        <v>4200</v>
      </c>
      <c r="R12" s="77"/>
    </row>
    <row r="13" spans="1:18" ht="37.5" x14ac:dyDescent="0.3">
      <c r="A13" s="38"/>
      <c r="B13" s="13"/>
      <c r="C13" s="7" t="s">
        <v>25</v>
      </c>
      <c r="D13" s="8">
        <v>45700</v>
      </c>
      <c r="E13" s="8"/>
      <c r="F13" s="20">
        <v>35310</v>
      </c>
      <c r="G13" s="21"/>
      <c r="H13" s="20">
        <v>35310</v>
      </c>
      <c r="I13" s="57">
        <f t="shared" si="0"/>
        <v>3.5310000000000001E-2</v>
      </c>
      <c r="J13" s="57"/>
      <c r="K13" s="10">
        <f>H13*100/D13</f>
        <v>77.264770240700216</v>
      </c>
      <c r="L13" s="9">
        <f t="shared" si="2"/>
        <v>10390</v>
      </c>
      <c r="M13" s="58">
        <v>10390</v>
      </c>
      <c r="N13" s="11" t="s">
        <v>17</v>
      </c>
      <c r="O13" s="12" t="s">
        <v>144</v>
      </c>
      <c r="P13" s="71"/>
      <c r="Q13" s="71">
        <v>35310</v>
      </c>
      <c r="R13" s="76"/>
    </row>
    <row r="14" spans="1:18" ht="37.5" x14ac:dyDescent="0.3">
      <c r="B14" s="13"/>
      <c r="C14" s="7" t="s">
        <v>182</v>
      </c>
      <c r="D14" s="8">
        <v>813000</v>
      </c>
      <c r="E14" s="8"/>
      <c r="F14" s="20">
        <v>769000</v>
      </c>
      <c r="G14" s="21" t="s">
        <v>183</v>
      </c>
      <c r="H14" s="20">
        <v>769000</v>
      </c>
      <c r="I14" s="57">
        <f t="shared" si="0"/>
        <v>0.76900000000000002</v>
      </c>
      <c r="J14" s="57"/>
      <c r="K14" s="10">
        <f t="shared" si="1"/>
        <v>94.5879458794588</v>
      </c>
      <c r="L14" s="9">
        <f t="shared" si="2"/>
        <v>44000</v>
      </c>
      <c r="M14" s="58">
        <f>D14-F14</f>
        <v>44000</v>
      </c>
      <c r="N14" s="11" t="s">
        <v>17</v>
      </c>
      <c r="O14" s="12" t="s">
        <v>144</v>
      </c>
      <c r="P14" s="71"/>
      <c r="Q14" s="71"/>
      <c r="R14" s="77"/>
    </row>
    <row r="15" spans="1:18" ht="37.5" x14ac:dyDescent="0.3">
      <c r="B15" s="13"/>
      <c r="C15" s="7" t="s">
        <v>27</v>
      </c>
      <c r="D15" s="8">
        <v>240100</v>
      </c>
      <c r="E15" s="8"/>
      <c r="F15" s="20">
        <v>220000</v>
      </c>
      <c r="G15" s="21" t="s">
        <v>184</v>
      </c>
      <c r="H15" s="20">
        <v>220000</v>
      </c>
      <c r="I15" s="57">
        <f t="shared" si="0"/>
        <v>0.22</v>
      </c>
      <c r="J15" s="57"/>
      <c r="K15" s="10">
        <f t="shared" si="1"/>
        <v>91.62848812994585</v>
      </c>
      <c r="L15" s="9">
        <f t="shared" si="2"/>
        <v>20100</v>
      </c>
      <c r="M15" s="58">
        <f>D15-F15</f>
        <v>20100</v>
      </c>
      <c r="N15" s="11" t="s">
        <v>17</v>
      </c>
      <c r="O15" s="12" t="s">
        <v>144</v>
      </c>
      <c r="P15" s="71"/>
      <c r="Q15" s="71"/>
      <c r="R15" s="77"/>
    </row>
    <row r="16" spans="1:18" ht="56.25" x14ac:dyDescent="0.3">
      <c r="B16" s="13">
        <v>5</v>
      </c>
      <c r="C16" s="7" t="s">
        <v>28</v>
      </c>
      <c r="D16" s="8">
        <v>200000</v>
      </c>
      <c r="E16" s="8"/>
      <c r="F16" s="18"/>
      <c r="G16" s="19"/>
      <c r="H16" s="20">
        <v>169491</v>
      </c>
      <c r="I16" s="57">
        <f t="shared" si="0"/>
        <v>0.169491</v>
      </c>
      <c r="J16" s="42"/>
      <c r="K16" s="10">
        <f t="shared" si="1"/>
        <v>84.745500000000007</v>
      </c>
      <c r="L16" s="9">
        <f t="shared" si="2"/>
        <v>30509</v>
      </c>
      <c r="M16" s="58"/>
      <c r="N16" s="11" t="s">
        <v>17</v>
      </c>
      <c r="O16" s="12" t="s">
        <v>144</v>
      </c>
      <c r="P16" s="71"/>
      <c r="Q16" s="71">
        <v>169491</v>
      </c>
    </row>
    <row r="17" spans="2:18" ht="37.5" x14ac:dyDescent="0.3">
      <c r="B17" s="13">
        <v>6</v>
      </c>
      <c r="C17" s="7" t="s">
        <v>29</v>
      </c>
      <c r="D17" s="8">
        <v>300000</v>
      </c>
      <c r="E17" s="8"/>
      <c r="F17" s="23">
        <v>300000</v>
      </c>
      <c r="G17" s="19" t="s">
        <v>211</v>
      </c>
      <c r="H17" s="20">
        <v>300000</v>
      </c>
      <c r="I17" s="57">
        <f t="shared" si="0"/>
        <v>0.3</v>
      </c>
      <c r="J17" s="42"/>
      <c r="K17" s="10">
        <f t="shared" si="1"/>
        <v>100</v>
      </c>
      <c r="L17" s="9">
        <f t="shared" si="2"/>
        <v>0</v>
      </c>
      <c r="M17" s="58"/>
      <c r="N17" s="11" t="s">
        <v>17</v>
      </c>
      <c r="O17" s="12" t="s">
        <v>144</v>
      </c>
      <c r="P17" s="71"/>
      <c r="Q17" s="74"/>
    </row>
    <row r="18" spans="2:18" ht="37.5" x14ac:dyDescent="0.3">
      <c r="B18" s="6">
        <v>7</v>
      </c>
      <c r="C18" s="7" t="s">
        <v>30</v>
      </c>
      <c r="D18" s="8">
        <v>1250000</v>
      </c>
      <c r="E18" s="8"/>
      <c r="F18" s="18"/>
      <c r="G18" s="19"/>
      <c r="H18" s="20">
        <v>910685</v>
      </c>
      <c r="I18" s="57">
        <f t="shared" si="0"/>
        <v>0.91068499999999997</v>
      </c>
      <c r="J18" s="42"/>
      <c r="K18" s="10">
        <f t="shared" si="1"/>
        <v>72.854799999999997</v>
      </c>
      <c r="L18" s="9">
        <f t="shared" si="2"/>
        <v>339315</v>
      </c>
      <c r="M18" s="58"/>
      <c r="N18" s="11" t="s">
        <v>17</v>
      </c>
      <c r="O18" s="12" t="s">
        <v>144</v>
      </c>
      <c r="P18" s="71"/>
      <c r="Q18" s="74">
        <v>346710</v>
      </c>
      <c r="R18" s="78"/>
    </row>
    <row r="19" spans="2:18" ht="56.25" x14ac:dyDescent="0.3">
      <c r="B19" s="13">
        <v>8</v>
      </c>
      <c r="C19" s="7" t="s">
        <v>31</v>
      </c>
      <c r="D19" s="8">
        <v>200000</v>
      </c>
      <c r="E19" s="8"/>
      <c r="F19" s="18"/>
      <c r="G19" s="19"/>
      <c r="H19" s="20">
        <v>184270</v>
      </c>
      <c r="I19" s="57">
        <f t="shared" si="0"/>
        <v>0.18426999999999999</v>
      </c>
      <c r="J19" s="42"/>
      <c r="K19" s="10">
        <f t="shared" si="1"/>
        <v>92.135000000000005</v>
      </c>
      <c r="L19" s="9">
        <f t="shared" si="2"/>
        <v>15730</v>
      </c>
      <c r="M19" s="58"/>
      <c r="N19" s="11" t="s">
        <v>32</v>
      </c>
      <c r="O19" s="12" t="s">
        <v>144</v>
      </c>
      <c r="P19" s="71"/>
      <c r="Q19" s="71">
        <v>71610</v>
      </c>
      <c r="R19" s="76"/>
    </row>
    <row r="20" spans="2:18" ht="56.25" x14ac:dyDescent="0.3">
      <c r="B20" s="13">
        <v>9</v>
      </c>
      <c r="C20" s="7" t="s">
        <v>33</v>
      </c>
      <c r="D20" s="8"/>
      <c r="E20" s="8"/>
      <c r="F20" s="18"/>
      <c r="G20" s="19"/>
      <c r="H20" s="20" t="s">
        <v>13</v>
      </c>
      <c r="I20" s="57" t="e">
        <f t="shared" si="0"/>
        <v>#VALUE!</v>
      </c>
      <c r="J20" s="57">
        <v>0</v>
      </c>
      <c r="K20" s="10"/>
      <c r="L20" s="9"/>
      <c r="M20" s="58"/>
      <c r="N20" s="11" t="s">
        <v>35</v>
      </c>
      <c r="O20" s="12"/>
      <c r="P20" s="71"/>
      <c r="Q20" s="71"/>
    </row>
    <row r="21" spans="2:18" ht="55.5" customHeight="1" x14ac:dyDescent="0.3">
      <c r="B21" s="13"/>
      <c r="C21" s="7" t="s">
        <v>34</v>
      </c>
      <c r="D21" s="8">
        <v>3000000</v>
      </c>
      <c r="E21" s="8"/>
      <c r="F21" s="23">
        <v>2910000</v>
      </c>
      <c r="G21" s="21" t="s">
        <v>185</v>
      </c>
      <c r="H21" s="20">
        <v>2910000</v>
      </c>
      <c r="I21" s="57">
        <f t="shared" si="0"/>
        <v>2.91</v>
      </c>
      <c r="J21" s="57">
        <v>0</v>
      </c>
      <c r="K21" s="10">
        <f t="shared" ref="K21:K41" si="3">H21*100/D21</f>
        <v>97</v>
      </c>
      <c r="L21" s="9">
        <f t="shared" ref="L21:L41" si="4">D21-H21</f>
        <v>90000</v>
      </c>
      <c r="M21" s="58">
        <f>D21-F21</f>
        <v>90000</v>
      </c>
      <c r="N21" s="11" t="s">
        <v>35</v>
      </c>
      <c r="O21" s="12" t="s">
        <v>144</v>
      </c>
      <c r="P21" s="71"/>
      <c r="Q21" s="71">
        <v>9210000</v>
      </c>
    </row>
    <row r="22" spans="2:18" ht="58.5" customHeight="1" x14ac:dyDescent="0.3">
      <c r="B22" s="13"/>
      <c r="C22" s="7" t="s">
        <v>36</v>
      </c>
      <c r="D22" s="8">
        <v>3000000</v>
      </c>
      <c r="E22" s="8"/>
      <c r="F22" s="23">
        <v>2950000</v>
      </c>
      <c r="G22" s="21" t="s">
        <v>186</v>
      </c>
      <c r="H22" s="20">
        <v>2950000</v>
      </c>
      <c r="I22" s="57">
        <f t="shared" si="0"/>
        <v>2.95</v>
      </c>
      <c r="J22" s="57">
        <v>0</v>
      </c>
      <c r="K22" s="10">
        <f t="shared" si="3"/>
        <v>98.333333333333329</v>
      </c>
      <c r="L22" s="9">
        <f t="shared" si="4"/>
        <v>50000</v>
      </c>
      <c r="M22" s="58">
        <f>D22-F22</f>
        <v>50000</v>
      </c>
      <c r="N22" s="11" t="s">
        <v>35</v>
      </c>
      <c r="O22" s="12" t="s">
        <v>144</v>
      </c>
      <c r="P22" s="71"/>
      <c r="Q22" s="71"/>
    </row>
    <row r="23" spans="2:18" ht="62.25" customHeight="1" x14ac:dyDescent="0.3">
      <c r="B23" s="13"/>
      <c r="C23" s="7" t="s">
        <v>37</v>
      </c>
      <c r="D23" s="8">
        <v>3000000</v>
      </c>
      <c r="E23" s="8"/>
      <c r="F23" s="20">
        <v>2959620</v>
      </c>
      <c r="G23" s="21" t="s">
        <v>187</v>
      </c>
      <c r="H23" s="20">
        <v>2959620</v>
      </c>
      <c r="I23" s="57">
        <f t="shared" si="0"/>
        <v>2.9596200000000001</v>
      </c>
      <c r="J23" s="57">
        <v>0</v>
      </c>
      <c r="K23" s="10">
        <f t="shared" si="3"/>
        <v>98.653999999999996</v>
      </c>
      <c r="L23" s="9">
        <f t="shared" si="4"/>
        <v>40380</v>
      </c>
      <c r="M23" s="58">
        <f>D23-F23</f>
        <v>40380</v>
      </c>
      <c r="N23" s="11" t="s">
        <v>35</v>
      </c>
      <c r="O23" s="12" t="s">
        <v>144</v>
      </c>
      <c r="P23" s="71"/>
      <c r="Q23" s="71"/>
    </row>
    <row r="24" spans="2:18" ht="62.25" customHeight="1" x14ac:dyDescent="0.3">
      <c r="B24" s="13"/>
      <c r="C24" s="7" t="s">
        <v>38</v>
      </c>
      <c r="D24" s="8">
        <v>1000000</v>
      </c>
      <c r="E24" s="8"/>
      <c r="F24" s="20">
        <v>948000</v>
      </c>
      <c r="G24" s="21" t="s">
        <v>188</v>
      </c>
      <c r="H24" s="20">
        <v>948000</v>
      </c>
      <c r="I24" s="57">
        <f t="shared" si="0"/>
        <v>0.94799999999999995</v>
      </c>
      <c r="J24" s="57">
        <v>0</v>
      </c>
      <c r="K24" s="10">
        <f t="shared" si="3"/>
        <v>94.8</v>
      </c>
      <c r="L24" s="9">
        <f t="shared" si="4"/>
        <v>52000</v>
      </c>
      <c r="M24" s="58">
        <f>D24-F24</f>
        <v>52000</v>
      </c>
      <c r="N24" s="11" t="s">
        <v>35</v>
      </c>
      <c r="O24" s="12" t="s">
        <v>144</v>
      </c>
      <c r="P24" s="71"/>
      <c r="Q24" s="71">
        <v>237000</v>
      </c>
    </row>
    <row r="25" spans="2:18" ht="62.25" customHeight="1" x14ac:dyDescent="0.3">
      <c r="B25" s="13"/>
      <c r="C25" s="7" t="s">
        <v>39</v>
      </c>
      <c r="D25" s="8">
        <v>3000000</v>
      </c>
      <c r="E25" s="8">
        <v>2880000</v>
      </c>
      <c r="F25" s="20">
        <v>2880000</v>
      </c>
      <c r="G25" s="21" t="s">
        <v>189</v>
      </c>
      <c r="H25" s="20">
        <v>2880000</v>
      </c>
      <c r="I25" s="57">
        <f t="shared" si="0"/>
        <v>2.88</v>
      </c>
      <c r="J25" s="57"/>
      <c r="K25" s="10">
        <f t="shared" si="3"/>
        <v>96</v>
      </c>
      <c r="L25" s="9">
        <f t="shared" si="4"/>
        <v>120000</v>
      </c>
      <c r="M25" s="58">
        <f>D25-F25</f>
        <v>120000</v>
      </c>
      <c r="N25" s="11" t="s">
        <v>35</v>
      </c>
      <c r="O25" s="12" t="s">
        <v>144</v>
      </c>
      <c r="P25" s="71"/>
      <c r="Q25" s="71">
        <v>2880000</v>
      </c>
    </row>
    <row r="26" spans="2:18" ht="56.25" x14ac:dyDescent="0.3">
      <c r="B26" s="6">
        <v>10</v>
      </c>
      <c r="C26" s="7" t="s">
        <v>40</v>
      </c>
      <c r="D26" s="8">
        <f>4120000-D27-D28-D29-D30</f>
        <v>2500</v>
      </c>
      <c r="E26" s="8"/>
      <c r="F26" s="18"/>
      <c r="G26" s="19"/>
      <c r="H26" s="20"/>
      <c r="I26" s="57">
        <f t="shared" si="0"/>
        <v>0</v>
      </c>
      <c r="J26" s="57">
        <v>0</v>
      </c>
      <c r="K26" s="10">
        <f t="shared" si="3"/>
        <v>0</v>
      </c>
      <c r="L26" s="9">
        <f>D26-H26</f>
        <v>2500</v>
      </c>
      <c r="M26" s="58"/>
      <c r="N26" s="11" t="s">
        <v>41</v>
      </c>
      <c r="O26" s="12" t="s">
        <v>212</v>
      </c>
      <c r="P26" s="71" t="s">
        <v>213</v>
      </c>
      <c r="Q26" s="71"/>
      <c r="R26" s="17" t="s">
        <v>214</v>
      </c>
    </row>
    <row r="27" spans="2:18" ht="56.25" x14ac:dyDescent="0.3">
      <c r="B27" s="6"/>
      <c r="C27" s="7" t="s">
        <v>190</v>
      </c>
      <c r="D27" s="8">
        <v>440000</v>
      </c>
      <c r="E27" s="8"/>
      <c r="F27" s="23">
        <v>440000</v>
      </c>
      <c r="G27" s="21" t="s">
        <v>215</v>
      </c>
      <c r="H27" s="20">
        <v>440000</v>
      </c>
      <c r="I27" s="57"/>
      <c r="J27" s="65"/>
      <c r="K27" s="10">
        <f t="shared" si="3"/>
        <v>100</v>
      </c>
      <c r="L27" s="9">
        <f>D27-H27</f>
        <v>0</v>
      </c>
      <c r="M27" s="58"/>
      <c r="N27" s="11" t="s">
        <v>41</v>
      </c>
      <c r="O27" s="12" t="s">
        <v>144</v>
      </c>
      <c r="P27" s="71" t="s">
        <v>213</v>
      </c>
      <c r="Q27" s="79">
        <f ca="1">D27+D28+D29+Q:Q</f>
        <v>0</v>
      </c>
    </row>
    <row r="28" spans="2:18" ht="56.25" x14ac:dyDescent="0.3">
      <c r="B28" s="6"/>
      <c r="C28" s="7" t="s">
        <v>192</v>
      </c>
      <c r="D28" s="8">
        <v>2037500</v>
      </c>
      <c r="E28" s="8"/>
      <c r="F28" s="20">
        <v>2037500</v>
      </c>
      <c r="G28" s="21" t="s">
        <v>216</v>
      </c>
      <c r="H28" s="20">
        <v>2037500</v>
      </c>
      <c r="I28" s="57"/>
      <c r="J28" s="65"/>
      <c r="K28" s="10">
        <f t="shared" si="3"/>
        <v>100</v>
      </c>
      <c r="L28" s="9">
        <f t="shared" ref="L28:L30" si="5">D28-H28</f>
        <v>0</v>
      </c>
      <c r="M28" s="58">
        <f>D28-F28</f>
        <v>0</v>
      </c>
      <c r="N28" s="11" t="s">
        <v>41</v>
      </c>
      <c r="O28" s="12" t="s">
        <v>144</v>
      </c>
      <c r="P28" s="71" t="s">
        <v>213</v>
      </c>
      <c r="Q28" s="71"/>
    </row>
    <row r="29" spans="2:18" ht="56.25" x14ac:dyDescent="0.3">
      <c r="B29" s="6"/>
      <c r="C29" s="7" t="s">
        <v>193</v>
      </c>
      <c r="D29" s="8">
        <v>640000</v>
      </c>
      <c r="E29" s="8"/>
      <c r="F29" s="20">
        <f>240000+240000+80000+80000</f>
        <v>640000</v>
      </c>
      <c r="G29" s="21" t="s">
        <v>217</v>
      </c>
      <c r="H29" s="20">
        <v>640000</v>
      </c>
      <c r="I29" s="57"/>
      <c r="J29" s="65"/>
      <c r="K29" s="10">
        <f t="shared" si="3"/>
        <v>100</v>
      </c>
      <c r="L29" s="9">
        <f t="shared" si="5"/>
        <v>0</v>
      </c>
      <c r="M29" s="58"/>
      <c r="N29" s="11" t="s">
        <v>41</v>
      </c>
      <c r="O29" s="12" t="s">
        <v>144</v>
      </c>
      <c r="P29" s="71" t="s">
        <v>213</v>
      </c>
      <c r="Q29" s="71" t="s">
        <v>218</v>
      </c>
    </row>
    <row r="30" spans="2:18" ht="56.25" x14ac:dyDescent="0.3">
      <c r="B30" s="6"/>
      <c r="C30" s="7" t="s">
        <v>195</v>
      </c>
      <c r="D30" s="8">
        <v>1000000</v>
      </c>
      <c r="E30" s="8"/>
      <c r="F30" s="20">
        <v>889000</v>
      </c>
      <c r="G30" s="21" t="s">
        <v>219</v>
      </c>
      <c r="H30" s="20">
        <v>889000</v>
      </c>
      <c r="I30" s="57"/>
      <c r="J30" s="65"/>
      <c r="K30" s="10">
        <f t="shared" si="3"/>
        <v>88.9</v>
      </c>
      <c r="L30" s="9">
        <f t="shared" si="5"/>
        <v>111000</v>
      </c>
      <c r="M30" s="58">
        <f>D30-F30</f>
        <v>111000</v>
      </c>
      <c r="N30" s="11" t="s">
        <v>41</v>
      </c>
      <c r="O30" s="12" t="s">
        <v>144</v>
      </c>
      <c r="P30" s="71" t="s">
        <v>213</v>
      </c>
      <c r="Q30" s="71" t="s">
        <v>220</v>
      </c>
    </row>
    <row r="31" spans="2:18" ht="37.5" x14ac:dyDescent="0.3">
      <c r="B31" s="13">
        <v>11</v>
      </c>
      <c r="C31" s="7" t="s">
        <v>42</v>
      </c>
      <c r="D31" s="8">
        <v>100200</v>
      </c>
      <c r="E31" s="8">
        <v>60000</v>
      </c>
      <c r="F31" s="18"/>
      <c r="G31" s="19"/>
      <c r="H31" s="20">
        <v>91800</v>
      </c>
      <c r="I31" s="57">
        <f t="shared" si="0"/>
        <v>9.1800000000000007E-2</v>
      </c>
      <c r="K31" s="10">
        <f t="shared" si="3"/>
        <v>91.616766467065872</v>
      </c>
      <c r="L31" s="9">
        <f t="shared" si="4"/>
        <v>8400</v>
      </c>
      <c r="M31" s="58">
        <f>L31</f>
        <v>8400</v>
      </c>
      <c r="N31" s="11" t="s">
        <v>43</v>
      </c>
      <c r="O31" s="12" t="s">
        <v>144</v>
      </c>
      <c r="P31" s="71"/>
      <c r="Q31" s="71" t="s">
        <v>220</v>
      </c>
    </row>
    <row r="32" spans="2:18" ht="37.5" x14ac:dyDescent="0.3">
      <c r="B32" s="13">
        <v>12</v>
      </c>
      <c r="C32" s="7" t="s">
        <v>44</v>
      </c>
      <c r="D32" s="8">
        <v>242200</v>
      </c>
      <c r="E32" s="8"/>
      <c r="F32" s="18"/>
      <c r="G32" s="19"/>
      <c r="H32" s="20">
        <v>228750</v>
      </c>
      <c r="I32" s="57">
        <f t="shared" si="0"/>
        <v>0.22875000000000001</v>
      </c>
      <c r="K32" s="10">
        <f t="shared" si="3"/>
        <v>94.4467382328654</v>
      </c>
      <c r="L32" s="9">
        <f t="shared" si="4"/>
        <v>13450</v>
      </c>
      <c r="M32" s="58">
        <f>L32</f>
        <v>13450</v>
      </c>
      <c r="N32" s="11" t="s">
        <v>43</v>
      </c>
      <c r="O32" s="12" t="s">
        <v>144</v>
      </c>
      <c r="P32" s="71"/>
      <c r="Q32" s="71">
        <v>228750</v>
      </c>
    </row>
    <row r="33" spans="2:18" ht="37.5" x14ac:dyDescent="0.3">
      <c r="B33" s="6">
        <v>13</v>
      </c>
      <c r="C33" s="7" t="s">
        <v>45</v>
      </c>
      <c r="D33" s="8">
        <v>865000</v>
      </c>
      <c r="E33" s="8"/>
      <c r="F33" s="18"/>
      <c r="G33" s="19"/>
      <c r="H33" s="20">
        <v>605900</v>
      </c>
      <c r="I33" s="57">
        <f t="shared" si="0"/>
        <v>0.60589999999999999</v>
      </c>
      <c r="K33" s="10">
        <f t="shared" si="3"/>
        <v>70.04624277456648</v>
      </c>
      <c r="L33" s="9">
        <f t="shared" si="4"/>
        <v>259100</v>
      </c>
      <c r="M33" s="58">
        <f>L33</f>
        <v>259100</v>
      </c>
      <c r="N33" s="11" t="s">
        <v>46</v>
      </c>
      <c r="O33" s="12" t="s">
        <v>144</v>
      </c>
      <c r="P33" s="71"/>
      <c r="Q33" s="71">
        <v>85000</v>
      </c>
    </row>
    <row r="34" spans="2:18" ht="37.5" x14ac:dyDescent="0.3">
      <c r="B34" s="13">
        <v>14</v>
      </c>
      <c r="C34" s="7" t="s">
        <v>47</v>
      </c>
      <c r="D34" s="8">
        <f>6500000-315337</f>
        <v>6184663</v>
      </c>
      <c r="E34" s="8"/>
      <c r="F34" s="18"/>
      <c r="G34" s="19"/>
      <c r="H34" s="20">
        <v>6056620</v>
      </c>
      <c r="I34" s="57">
        <f t="shared" si="0"/>
        <v>6.0566199999999997</v>
      </c>
      <c r="K34" s="10">
        <f t="shared" si="3"/>
        <v>97.92966892456387</v>
      </c>
      <c r="L34" s="9">
        <f t="shared" si="4"/>
        <v>128043</v>
      </c>
      <c r="M34" s="58"/>
      <c r="N34" s="11" t="s">
        <v>48</v>
      </c>
      <c r="O34" s="12" t="s">
        <v>144</v>
      </c>
      <c r="P34" s="71"/>
      <c r="Q34" s="71">
        <v>4688410</v>
      </c>
      <c r="R34" s="76"/>
    </row>
    <row r="35" spans="2:18" ht="56.25" x14ac:dyDescent="0.3">
      <c r="B35" s="13">
        <v>15</v>
      </c>
      <c r="C35" s="7" t="s">
        <v>49</v>
      </c>
      <c r="D35" s="8">
        <f>21560000-1686000</f>
        <v>19874000</v>
      </c>
      <c r="E35" s="8"/>
      <c r="F35" s="20">
        <v>19874000</v>
      </c>
      <c r="G35" s="21" t="s">
        <v>125</v>
      </c>
      <c r="H35" s="20">
        <v>19874000</v>
      </c>
      <c r="I35" s="57">
        <f t="shared" si="0"/>
        <v>19.873999999999999</v>
      </c>
      <c r="J35" s="57">
        <v>0</v>
      </c>
      <c r="K35" s="10">
        <f>H35*100/D35</f>
        <v>100</v>
      </c>
      <c r="L35" s="9">
        <f t="shared" si="4"/>
        <v>0</v>
      </c>
      <c r="M35" s="58">
        <f>D35-F35</f>
        <v>0</v>
      </c>
      <c r="N35" s="11" t="s">
        <v>50</v>
      </c>
      <c r="O35" s="12" t="s">
        <v>144</v>
      </c>
      <c r="P35" s="80">
        <v>21560000</v>
      </c>
      <c r="Q35" s="81">
        <f>D35*100/P35</f>
        <v>92.179962894248604</v>
      </c>
      <c r="R35" s="78"/>
    </row>
    <row r="36" spans="2:18" ht="75" x14ac:dyDescent="0.3">
      <c r="B36" s="6">
        <v>16</v>
      </c>
      <c r="C36" s="7" t="s">
        <v>51</v>
      </c>
      <c r="D36" s="8">
        <v>6500000</v>
      </c>
      <c r="E36" s="8"/>
      <c r="F36" s="20">
        <v>6500000</v>
      </c>
      <c r="G36" s="21" t="s">
        <v>162</v>
      </c>
      <c r="H36" s="20">
        <v>6336000</v>
      </c>
      <c r="I36" s="57">
        <f t="shared" si="0"/>
        <v>6.3360000000000003</v>
      </c>
      <c r="J36" s="57">
        <v>0</v>
      </c>
      <c r="K36" s="10">
        <f t="shared" si="3"/>
        <v>97.476923076923072</v>
      </c>
      <c r="L36" s="9">
        <f t="shared" si="4"/>
        <v>164000</v>
      </c>
      <c r="M36" s="58">
        <v>0</v>
      </c>
      <c r="N36" s="11" t="s">
        <v>50</v>
      </c>
      <c r="O36" s="12" t="s">
        <v>144</v>
      </c>
      <c r="P36" s="71"/>
      <c r="Q36" s="71"/>
    </row>
    <row r="37" spans="2:18" ht="37.5" x14ac:dyDescent="0.3">
      <c r="B37" s="13">
        <v>17</v>
      </c>
      <c r="C37" s="7" t="s">
        <v>52</v>
      </c>
      <c r="D37" s="8">
        <v>2241200</v>
      </c>
      <c r="E37" s="8"/>
      <c r="F37" s="18"/>
      <c r="G37" s="19"/>
      <c r="H37" s="24">
        <v>2241199.58</v>
      </c>
      <c r="I37" s="57">
        <f t="shared" si="0"/>
        <v>2.24119958</v>
      </c>
      <c r="K37" s="10">
        <f t="shared" si="3"/>
        <v>99.999981260039263</v>
      </c>
      <c r="L37" s="10">
        <f t="shared" si="4"/>
        <v>0.41999999992549419</v>
      </c>
      <c r="M37" s="58"/>
      <c r="N37" s="11" t="s">
        <v>53</v>
      </c>
      <c r="O37" s="12" t="s">
        <v>144</v>
      </c>
      <c r="P37" s="71"/>
      <c r="Q37" s="71">
        <v>105795.58</v>
      </c>
    </row>
    <row r="38" spans="2:18" ht="56.25" x14ac:dyDescent="0.3">
      <c r="B38" s="13">
        <v>18</v>
      </c>
      <c r="C38" s="7" t="s">
        <v>54</v>
      </c>
      <c r="D38" s="8">
        <f>783000-184000</f>
        <v>599000</v>
      </c>
      <c r="E38" s="8"/>
      <c r="F38" s="15">
        <v>599000</v>
      </c>
      <c r="G38" s="21" t="s">
        <v>106</v>
      </c>
      <c r="H38" s="20">
        <v>599000</v>
      </c>
      <c r="I38" s="57">
        <f t="shared" si="0"/>
        <v>0.59899999999999998</v>
      </c>
      <c r="J38" s="57">
        <v>0</v>
      </c>
      <c r="K38" s="10">
        <f t="shared" si="3"/>
        <v>100</v>
      </c>
      <c r="L38" s="9">
        <f t="shared" si="4"/>
        <v>0</v>
      </c>
      <c r="M38" s="58">
        <f>D38-F38</f>
        <v>0</v>
      </c>
      <c r="N38" s="11" t="s">
        <v>55</v>
      </c>
      <c r="O38" s="12" t="s">
        <v>144</v>
      </c>
      <c r="P38" s="71"/>
      <c r="Q38" s="71">
        <v>599000</v>
      </c>
      <c r="R38" s="82">
        <f>H38+H39+H40</f>
        <v>12242000</v>
      </c>
    </row>
    <row r="39" spans="2:18" ht="75" x14ac:dyDescent="0.3">
      <c r="B39" s="6">
        <v>19</v>
      </c>
      <c r="C39" s="7" t="s">
        <v>56</v>
      </c>
      <c r="D39" s="8">
        <f>8029100-2975100</f>
        <v>5054000</v>
      </c>
      <c r="E39" s="8"/>
      <c r="F39" s="20">
        <v>5054000</v>
      </c>
      <c r="G39" s="21" t="s">
        <v>106</v>
      </c>
      <c r="H39" s="20">
        <v>5054000</v>
      </c>
      <c r="I39" s="57">
        <f t="shared" si="0"/>
        <v>5.0540000000000003</v>
      </c>
      <c r="K39" s="10">
        <f t="shared" si="3"/>
        <v>100</v>
      </c>
      <c r="L39" s="9">
        <f t="shared" si="4"/>
        <v>0</v>
      </c>
      <c r="M39" s="58">
        <f>D39-F39</f>
        <v>0</v>
      </c>
      <c r="N39" s="11" t="s">
        <v>55</v>
      </c>
      <c r="O39" s="12" t="s">
        <v>144</v>
      </c>
      <c r="P39" s="71"/>
      <c r="Q39" s="71">
        <v>5054000</v>
      </c>
      <c r="R39" s="78"/>
    </row>
    <row r="40" spans="2:18" ht="75" x14ac:dyDescent="0.3">
      <c r="B40" s="13">
        <v>20</v>
      </c>
      <c r="C40" s="7" t="s">
        <v>57</v>
      </c>
      <c r="D40" s="8">
        <f>10574200-1502900-96300-2386000</f>
        <v>6589000</v>
      </c>
      <c r="E40" s="8"/>
      <c r="F40" s="20">
        <v>6589000</v>
      </c>
      <c r="G40" s="21" t="s">
        <v>108</v>
      </c>
      <c r="H40" s="20">
        <v>6589000</v>
      </c>
      <c r="I40" s="57">
        <f t="shared" si="0"/>
        <v>6.5890000000000004</v>
      </c>
      <c r="J40" s="57">
        <v>0</v>
      </c>
      <c r="K40" s="10">
        <f t="shared" si="3"/>
        <v>100</v>
      </c>
      <c r="L40" s="9">
        <f t="shared" si="4"/>
        <v>0</v>
      </c>
      <c r="M40" s="58">
        <f>D40-F40</f>
        <v>0</v>
      </c>
      <c r="N40" s="11" t="s">
        <v>55</v>
      </c>
      <c r="O40" s="12" t="s">
        <v>144</v>
      </c>
      <c r="P40" s="71"/>
      <c r="Q40" s="71">
        <v>6589000</v>
      </c>
      <c r="R40" s="78"/>
    </row>
    <row r="41" spans="2:18" ht="93.75" x14ac:dyDescent="0.3">
      <c r="B41" s="13">
        <v>21</v>
      </c>
      <c r="C41" s="7" t="s">
        <v>58</v>
      </c>
      <c r="D41" s="8">
        <f>5528000-553000</f>
        <v>4975000</v>
      </c>
      <c r="E41" s="8"/>
      <c r="F41" s="20">
        <v>4975000</v>
      </c>
      <c r="G41" s="21" t="s">
        <v>106</v>
      </c>
      <c r="H41" s="20">
        <v>4975000</v>
      </c>
      <c r="I41" s="57">
        <f t="shared" si="0"/>
        <v>4.9749999999999996</v>
      </c>
      <c r="K41" s="10">
        <f t="shared" si="3"/>
        <v>100</v>
      </c>
      <c r="L41" s="9">
        <f t="shared" si="4"/>
        <v>0</v>
      </c>
      <c r="M41" s="58">
        <f>D41-F41</f>
        <v>0</v>
      </c>
      <c r="N41" s="11" t="s">
        <v>59</v>
      </c>
      <c r="O41" s="12" t="s">
        <v>144</v>
      </c>
      <c r="P41" s="71"/>
      <c r="Q41" s="71">
        <v>2487500</v>
      </c>
      <c r="R41" s="83">
        <f>H41+H43+H44+H45+H46+H47+H49+H50+H51+H52</f>
        <v>40957305.019999996</v>
      </c>
    </row>
    <row r="42" spans="2:18" ht="56.25" x14ac:dyDescent="0.3">
      <c r="B42" s="6">
        <v>22</v>
      </c>
      <c r="C42" s="7" t="s">
        <v>60</v>
      </c>
      <c r="D42" s="8"/>
      <c r="E42" s="8"/>
      <c r="F42" s="19"/>
      <c r="G42" s="19"/>
      <c r="H42" s="20"/>
      <c r="I42" s="57">
        <f t="shared" si="0"/>
        <v>0</v>
      </c>
      <c r="J42" s="57">
        <v>0</v>
      </c>
      <c r="K42" s="10"/>
      <c r="L42" s="9"/>
      <c r="M42" s="58"/>
      <c r="N42" s="11" t="s">
        <v>59</v>
      </c>
      <c r="O42" s="12"/>
      <c r="P42" s="71"/>
      <c r="Q42" s="71"/>
      <c r="R42" s="78"/>
    </row>
    <row r="43" spans="2:18" ht="37.5" x14ac:dyDescent="0.3">
      <c r="B43" s="6"/>
      <c r="C43" s="7" t="s">
        <v>126</v>
      </c>
      <c r="D43" s="8">
        <f>5940000-20000</f>
        <v>5920000</v>
      </c>
      <c r="E43" s="8"/>
      <c r="F43" s="19">
        <v>5920000</v>
      </c>
      <c r="G43" s="21" t="s">
        <v>163</v>
      </c>
      <c r="H43" s="20">
        <v>5920000</v>
      </c>
      <c r="I43" s="57">
        <f t="shared" si="0"/>
        <v>5.92</v>
      </c>
      <c r="J43" s="57"/>
      <c r="K43" s="10">
        <f>H43*100/D43</f>
        <v>100</v>
      </c>
      <c r="L43" s="9">
        <f>D43-H43</f>
        <v>0</v>
      </c>
      <c r="M43" s="58">
        <f>D43-F43</f>
        <v>0</v>
      </c>
      <c r="N43" s="11" t="s">
        <v>59</v>
      </c>
      <c r="O43" s="12" t="s">
        <v>144</v>
      </c>
      <c r="P43" s="71"/>
      <c r="Q43" s="71">
        <v>5920000</v>
      </c>
      <c r="R43" s="84"/>
    </row>
    <row r="44" spans="2:18" ht="37.5" x14ac:dyDescent="0.3">
      <c r="B44" s="6"/>
      <c r="C44" s="7" t="s">
        <v>127</v>
      </c>
      <c r="D44" s="8">
        <f>5940000-20000</f>
        <v>5920000</v>
      </c>
      <c r="E44" s="8"/>
      <c r="F44" s="19">
        <v>5920000</v>
      </c>
      <c r="G44" s="21" t="s">
        <v>164</v>
      </c>
      <c r="H44" s="20">
        <v>5920000</v>
      </c>
      <c r="I44" s="57">
        <f t="shared" si="0"/>
        <v>5.92</v>
      </c>
      <c r="J44" s="57"/>
      <c r="K44" s="10">
        <f>H44*100/D44</f>
        <v>100</v>
      </c>
      <c r="L44" s="9">
        <f>D44-H44</f>
        <v>0</v>
      </c>
      <c r="M44" s="58">
        <f>D44-F44</f>
        <v>0</v>
      </c>
      <c r="N44" s="11" t="s">
        <v>59</v>
      </c>
      <c r="O44" s="12" t="s">
        <v>144</v>
      </c>
      <c r="P44" s="71"/>
      <c r="Q44" s="71">
        <v>5920000</v>
      </c>
      <c r="R44" s="78"/>
    </row>
    <row r="45" spans="2:18" ht="56.25" x14ac:dyDescent="0.3">
      <c r="B45" s="44">
        <v>23</v>
      </c>
      <c r="C45" s="45" t="s">
        <v>128</v>
      </c>
      <c r="D45" s="46">
        <f>5776900-2300289</f>
        <v>3476611</v>
      </c>
      <c r="E45" s="46"/>
      <c r="F45" s="113">
        <v>3476610.04</v>
      </c>
      <c r="G45" s="114" t="s">
        <v>196</v>
      </c>
      <c r="H45" s="113">
        <v>1738305.02</v>
      </c>
      <c r="I45" s="108">
        <f t="shared" si="0"/>
        <v>1.7383050200000001</v>
      </c>
      <c r="J45" s="109"/>
      <c r="K45" s="50">
        <f>H45*100/D45</f>
        <v>49.999986193451036</v>
      </c>
      <c r="L45" s="51">
        <f>D45-H45</f>
        <v>1738305.98</v>
      </c>
      <c r="M45" s="115">
        <f>D45-F45</f>
        <v>0.9599999999627471</v>
      </c>
      <c r="N45" s="53" t="s">
        <v>59</v>
      </c>
      <c r="O45" s="54" t="s">
        <v>161</v>
      </c>
      <c r="P45" s="71"/>
      <c r="Q45" s="71">
        <v>1738305.02</v>
      </c>
      <c r="R45" s="78"/>
    </row>
    <row r="46" spans="2:18" ht="75" x14ac:dyDescent="0.3">
      <c r="B46" s="13">
        <v>24</v>
      </c>
      <c r="C46" s="7" t="s">
        <v>62</v>
      </c>
      <c r="D46" s="8">
        <f>10000000-50000</f>
        <v>9950000</v>
      </c>
      <c r="E46" s="8"/>
      <c r="F46" s="20">
        <v>9950000</v>
      </c>
      <c r="G46" s="21" t="s">
        <v>109</v>
      </c>
      <c r="H46" s="20">
        <v>9950000</v>
      </c>
      <c r="I46" s="57">
        <f t="shared" si="0"/>
        <v>9.9499999999999993</v>
      </c>
      <c r="K46" s="10">
        <f>H46*100/D46</f>
        <v>100</v>
      </c>
      <c r="L46" s="9">
        <f>D46-H46</f>
        <v>0</v>
      </c>
      <c r="M46" s="58">
        <f>D46-F46</f>
        <v>0</v>
      </c>
      <c r="N46" s="11" t="s">
        <v>59</v>
      </c>
      <c r="O46" s="12" t="s">
        <v>144</v>
      </c>
      <c r="P46" s="71" t="s">
        <v>213</v>
      </c>
      <c r="Q46" s="71">
        <v>9950000</v>
      </c>
      <c r="R46" s="76"/>
    </row>
    <row r="47" spans="2:18" ht="56.25" x14ac:dyDescent="0.3">
      <c r="B47" s="6">
        <v>25</v>
      </c>
      <c r="C47" s="7" t="s">
        <v>63</v>
      </c>
      <c r="D47" s="8">
        <f>4950000-20000</f>
        <v>4930000</v>
      </c>
      <c r="E47" s="8"/>
      <c r="F47" s="20">
        <v>4930000</v>
      </c>
      <c r="G47" s="21" t="s">
        <v>109</v>
      </c>
      <c r="H47" s="20">
        <v>4930000</v>
      </c>
      <c r="I47" s="57">
        <f t="shared" si="0"/>
        <v>4.93</v>
      </c>
      <c r="K47" s="10">
        <f>H47*100/D47</f>
        <v>100</v>
      </c>
      <c r="L47" s="9">
        <f>D47-H47</f>
        <v>0</v>
      </c>
      <c r="M47" s="58">
        <f>D47-F47</f>
        <v>0</v>
      </c>
      <c r="N47" s="11" t="s">
        <v>59</v>
      </c>
      <c r="O47" s="12" t="s">
        <v>144</v>
      </c>
      <c r="P47" s="71" t="s">
        <v>213</v>
      </c>
      <c r="Q47" s="71">
        <v>1232500</v>
      </c>
      <c r="R47" s="76"/>
    </row>
    <row r="48" spans="2:18" ht="56.25" x14ac:dyDescent="0.3">
      <c r="B48" s="13">
        <v>26</v>
      </c>
      <c r="C48" s="7" t="s">
        <v>64</v>
      </c>
      <c r="D48" s="8"/>
      <c r="E48" s="8"/>
      <c r="F48" s="20"/>
      <c r="G48" s="21"/>
      <c r="H48" s="20"/>
      <c r="I48" s="57">
        <f t="shared" si="0"/>
        <v>0</v>
      </c>
      <c r="J48" s="57">
        <v>0</v>
      </c>
      <c r="K48" s="10"/>
      <c r="L48" s="9"/>
      <c r="M48" s="58"/>
      <c r="N48" s="11" t="s">
        <v>59</v>
      </c>
      <c r="O48" s="12"/>
      <c r="P48" s="71" t="s">
        <v>213</v>
      </c>
      <c r="Q48" s="71"/>
      <c r="R48" s="78"/>
    </row>
    <row r="49" spans="2:18" ht="37.5" x14ac:dyDescent="0.3">
      <c r="B49" s="13"/>
      <c r="C49" s="7" t="s">
        <v>145</v>
      </c>
      <c r="D49" s="8">
        <f>1237500-61875</f>
        <v>1175625</v>
      </c>
      <c r="E49" s="8"/>
      <c r="F49" s="20">
        <v>1175625</v>
      </c>
      <c r="G49" s="21" t="s">
        <v>109</v>
      </c>
      <c r="H49" s="20">
        <v>1175625</v>
      </c>
      <c r="I49" s="57">
        <f t="shared" si="0"/>
        <v>1.1756249999999999</v>
      </c>
      <c r="J49" s="57">
        <v>0</v>
      </c>
      <c r="K49" s="10">
        <f t="shared" ref="K49:K107" si="6">H49*100/D49</f>
        <v>100</v>
      </c>
      <c r="L49" s="9">
        <f t="shared" ref="L49:L74" si="7">D49-H49</f>
        <v>0</v>
      </c>
      <c r="M49" s="58">
        <f t="shared" ref="M49:M58" si="8">D49-F49</f>
        <v>0</v>
      </c>
      <c r="N49" s="11" t="s">
        <v>59</v>
      </c>
      <c r="O49" s="12" t="s">
        <v>144</v>
      </c>
      <c r="P49" s="71" t="s">
        <v>213</v>
      </c>
      <c r="Q49" s="71"/>
      <c r="R49" s="82"/>
    </row>
    <row r="50" spans="2:18" ht="37.5" x14ac:dyDescent="0.3">
      <c r="B50" s="13"/>
      <c r="C50" s="7" t="s">
        <v>146</v>
      </c>
      <c r="D50" s="8">
        <f>643500-32175</f>
        <v>611325</v>
      </c>
      <c r="E50" s="8"/>
      <c r="F50" s="20">
        <v>611325</v>
      </c>
      <c r="G50" s="21" t="s">
        <v>147</v>
      </c>
      <c r="H50" s="20">
        <v>611325</v>
      </c>
      <c r="I50" s="57">
        <f t="shared" si="0"/>
        <v>0.61132500000000001</v>
      </c>
      <c r="J50" s="57">
        <v>0</v>
      </c>
      <c r="K50" s="10">
        <f t="shared" si="6"/>
        <v>100</v>
      </c>
      <c r="L50" s="9">
        <f t="shared" si="7"/>
        <v>0</v>
      </c>
      <c r="M50" s="58">
        <f t="shared" si="8"/>
        <v>0</v>
      </c>
      <c r="N50" s="11" t="s">
        <v>59</v>
      </c>
      <c r="O50" s="12" t="s">
        <v>144</v>
      </c>
      <c r="P50" s="71" t="s">
        <v>213</v>
      </c>
      <c r="Q50" s="71"/>
      <c r="R50" s="78"/>
    </row>
    <row r="51" spans="2:18" ht="37.5" x14ac:dyDescent="0.3">
      <c r="B51" s="13"/>
      <c r="C51" s="7" t="s">
        <v>148</v>
      </c>
      <c r="D51" s="8">
        <f>4801500-240075</f>
        <v>4561425</v>
      </c>
      <c r="E51" s="8"/>
      <c r="F51" s="20">
        <v>4561425</v>
      </c>
      <c r="G51" s="21" t="s">
        <v>149</v>
      </c>
      <c r="H51" s="20">
        <v>4561425</v>
      </c>
      <c r="I51" s="57">
        <f t="shared" si="0"/>
        <v>4.5614249999999998</v>
      </c>
      <c r="J51" s="57">
        <v>0</v>
      </c>
      <c r="K51" s="10">
        <f t="shared" si="6"/>
        <v>100</v>
      </c>
      <c r="L51" s="9">
        <f t="shared" si="7"/>
        <v>0</v>
      </c>
      <c r="M51" s="58">
        <f t="shared" si="8"/>
        <v>0</v>
      </c>
      <c r="N51" s="11" t="s">
        <v>59</v>
      </c>
      <c r="O51" s="12" t="s">
        <v>144</v>
      </c>
      <c r="P51" s="71" t="s">
        <v>213</v>
      </c>
      <c r="Q51" s="71">
        <v>4561425</v>
      </c>
      <c r="R51" s="78"/>
    </row>
    <row r="52" spans="2:18" ht="37.5" x14ac:dyDescent="0.3">
      <c r="B52" s="13"/>
      <c r="C52" s="7" t="s">
        <v>150</v>
      </c>
      <c r="D52" s="8">
        <f>1237500-61875</f>
        <v>1175625</v>
      </c>
      <c r="E52" s="8"/>
      <c r="F52" s="20">
        <v>1175625</v>
      </c>
      <c r="G52" s="21" t="s">
        <v>151</v>
      </c>
      <c r="H52" s="20">
        <v>1175625</v>
      </c>
      <c r="I52" s="57">
        <f t="shared" si="0"/>
        <v>1.1756249999999999</v>
      </c>
      <c r="J52" s="57">
        <v>0</v>
      </c>
      <c r="K52" s="10">
        <f t="shared" si="6"/>
        <v>100</v>
      </c>
      <c r="L52" s="9">
        <f t="shared" si="7"/>
        <v>0</v>
      </c>
      <c r="M52" s="58">
        <f t="shared" si="8"/>
        <v>0</v>
      </c>
      <c r="N52" s="11" t="s">
        <v>59</v>
      </c>
      <c r="O52" s="12" t="s">
        <v>144</v>
      </c>
      <c r="P52" s="71" t="s">
        <v>213</v>
      </c>
      <c r="Q52" s="71"/>
      <c r="R52" s="78"/>
    </row>
    <row r="53" spans="2:18" ht="56.25" x14ac:dyDescent="0.3">
      <c r="B53" s="13">
        <v>27</v>
      </c>
      <c r="C53" s="7" t="s">
        <v>65</v>
      </c>
      <c r="D53" s="8">
        <f>11711000-1360411-2850589</f>
        <v>7500000</v>
      </c>
      <c r="E53" s="8"/>
      <c r="F53" s="20">
        <v>7500000</v>
      </c>
      <c r="G53" s="21" t="s">
        <v>110</v>
      </c>
      <c r="H53" s="20">
        <v>7500000</v>
      </c>
      <c r="I53" s="57">
        <f t="shared" si="0"/>
        <v>7.5</v>
      </c>
      <c r="K53" s="10">
        <f t="shared" si="6"/>
        <v>100</v>
      </c>
      <c r="L53" s="9">
        <f t="shared" si="7"/>
        <v>0</v>
      </c>
      <c r="M53" s="58">
        <f t="shared" si="8"/>
        <v>0</v>
      </c>
      <c r="N53" s="11" t="s">
        <v>66</v>
      </c>
      <c r="O53" s="12" t="s">
        <v>144</v>
      </c>
      <c r="P53" s="71"/>
      <c r="Q53" s="71">
        <v>7500000</v>
      </c>
      <c r="R53" s="82">
        <f>H53+H54</f>
        <v>15362000</v>
      </c>
    </row>
    <row r="54" spans="2:18" ht="56.25" x14ac:dyDescent="0.3">
      <c r="B54" s="6">
        <v>28</v>
      </c>
      <c r="C54" s="7" t="s">
        <v>67</v>
      </c>
      <c r="D54" s="8">
        <f>12025000-4163000</f>
        <v>7862000</v>
      </c>
      <c r="E54" s="8"/>
      <c r="F54" s="20">
        <v>7862000</v>
      </c>
      <c r="G54" s="21" t="s">
        <v>111</v>
      </c>
      <c r="H54" s="20">
        <v>7862000</v>
      </c>
      <c r="I54" s="57">
        <f t="shared" si="0"/>
        <v>7.8620000000000001</v>
      </c>
      <c r="J54" s="57">
        <v>0</v>
      </c>
      <c r="K54" s="10">
        <f t="shared" si="6"/>
        <v>100</v>
      </c>
      <c r="L54" s="9">
        <f t="shared" si="7"/>
        <v>0</v>
      </c>
      <c r="M54" s="58">
        <f t="shared" si="8"/>
        <v>0</v>
      </c>
      <c r="N54" s="11" t="s">
        <v>66</v>
      </c>
      <c r="O54" s="12" t="s">
        <v>144</v>
      </c>
      <c r="P54" s="71"/>
      <c r="Q54" s="71"/>
      <c r="R54" s="78"/>
    </row>
    <row r="55" spans="2:18" ht="56.25" x14ac:dyDescent="0.3">
      <c r="B55" s="13">
        <v>29</v>
      </c>
      <c r="C55" s="7" t="s">
        <v>68</v>
      </c>
      <c r="D55" s="8">
        <f>11019100-3217577</f>
        <v>7801523</v>
      </c>
      <c r="E55" s="46"/>
      <c r="F55" s="23">
        <v>7801522.7999999998</v>
      </c>
      <c r="G55" s="21" t="s">
        <v>221</v>
      </c>
      <c r="H55" s="20">
        <v>7801522.7999999998</v>
      </c>
      <c r="I55" s="57">
        <f t="shared" si="0"/>
        <v>7.8015227999999999</v>
      </c>
      <c r="J55" s="57">
        <v>0</v>
      </c>
      <c r="K55" s="10">
        <f t="shared" si="6"/>
        <v>99.99999743639799</v>
      </c>
      <c r="L55" s="9">
        <f t="shared" si="7"/>
        <v>0.20000000018626451</v>
      </c>
      <c r="M55" s="59">
        <f t="shared" si="8"/>
        <v>0.20000000018626451</v>
      </c>
      <c r="N55" s="11" t="s">
        <v>69</v>
      </c>
      <c r="O55" s="12" t="s">
        <v>144</v>
      </c>
      <c r="P55" s="71"/>
      <c r="Q55" s="71"/>
      <c r="R55" s="82">
        <f>H55+H56</f>
        <v>9249522.8000000007</v>
      </c>
    </row>
    <row r="56" spans="2:18" ht="56.25" x14ac:dyDescent="0.3">
      <c r="B56" s="13">
        <v>30</v>
      </c>
      <c r="C56" s="7" t="s">
        <v>70</v>
      </c>
      <c r="D56" s="8">
        <f>1754200-306200</f>
        <v>1448000</v>
      </c>
      <c r="E56" s="8"/>
      <c r="F56" s="20">
        <v>1448000</v>
      </c>
      <c r="G56" s="21" t="s">
        <v>131</v>
      </c>
      <c r="H56" s="20">
        <v>1448000</v>
      </c>
      <c r="I56" s="57">
        <f t="shared" si="0"/>
        <v>1.448</v>
      </c>
      <c r="J56" s="57">
        <v>0</v>
      </c>
      <c r="K56" s="10">
        <f t="shared" si="6"/>
        <v>100</v>
      </c>
      <c r="L56" s="9">
        <f t="shared" si="7"/>
        <v>0</v>
      </c>
      <c r="M56" s="58">
        <f t="shared" si="8"/>
        <v>0</v>
      </c>
      <c r="N56" s="11" t="s">
        <v>69</v>
      </c>
      <c r="O56" s="12" t="s">
        <v>144</v>
      </c>
      <c r="P56" s="71"/>
      <c r="Q56" s="71">
        <v>1448000</v>
      </c>
      <c r="R56" s="78"/>
    </row>
    <row r="57" spans="2:18" ht="42.75" customHeight="1" x14ac:dyDescent="0.3">
      <c r="B57" s="6">
        <v>31</v>
      </c>
      <c r="C57" s="7" t="s">
        <v>71</v>
      </c>
      <c r="D57" s="8">
        <f>3969000-1081000</f>
        <v>2888000</v>
      </c>
      <c r="E57" s="8"/>
      <c r="F57" s="20">
        <v>2888000</v>
      </c>
      <c r="G57" s="21" t="s">
        <v>197</v>
      </c>
      <c r="H57" s="20">
        <v>2888000</v>
      </c>
      <c r="I57" s="57">
        <f t="shared" si="0"/>
        <v>2.8879999999999999</v>
      </c>
      <c r="J57" s="57">
        <v>0</v>
      </c>
      <c r="K57" s="10">
        <f t="shared" si="6"/>
        <v>100</v>
      </c>
      <c r="L57" s="9">
        <f t="shared" si="7"/>
        <v>0</v>
      </c>
      <c r="M57" s="58">
        <f t="shared" si="8"/>
        <v>0</v>
      </c>
      <c r="N57" s="11" t="s">
        <v>72</v>
      </c>
      <c r="O57" s="12" t="s">
        <v>144</v>
      </c>
      <c r="P57" s="71"/>
      <c r="Q57" s="71"/>
      <c r="R57" s="82">
        <f>H57+H58</f>
        <v>7202538.7300000004</v>
      </c>
    </row>
    <row r="58" spans="2:18" ht="56.25" x14ac:dyDescent="0.3">
      <c r="B58" s="13">
        <v>32</v>
      </c>
      <c r="C58" s="7" t="s">
        <v>73</v>
      </c>
      <c r="D58" s="8">
        <f>8361100-3381634-643466</f>
        <v>4336000</v>
      </c>
      <c r="E58" s="8"/>
      <c r="F58" s="20">
        <v>4314538.7300000004</v>
      </c>
      <c r="G58" s="21" t="s">
        <v>198</v>
      </c>
      <c r="H58" s="20">
        <v>4314538.7300000004</v>
      </c>
      <c r="I58" s="57">
        <f t="shared" si="0"/>
        <v>4.3145387300000007</v>
      </c>
      <c r="J58" s="57">
        <v>0</v>
      </c>
      <c r="K58" s="10">
        <f t="shared" si="6"/>
        <v>99.505044511070125</v>
      </c>
      <c r="L58" s="9">
        <f t="shared" si="7"/>
        <v>21461.269999999553</v>
      </c>
      <c r="M58" s="58">
        <f t="shared" si="8"/>
        <v>21461.269999999553</v>
      </c>
      <c r="N58" s="11" t="s">
        <v>72</v>
      </c>
      <c r="O58" s="12" t="s">
        <v>144</v>
      </c>
      <c r="P58" s="71"/>
      <c r="Q58" s="71"/>
      <c r="R58" s="78"/>
    </row>
    <row r="59" spans="2:18" ht="56.25" x14ac:dyDescent="0.3">
      <c r="B59" s="13">
        <v>33</v>
      </c>
      <c r="C59" s="7" t="s">
        <v>74</v>
      </c>
      <c r="D59" s="8">
        <f>1509200-623200</f>
        <v>886000</v>
      </c>
      <c r="E59" s="8"/>
      <c r="F59" s="23">
        <v>886000</v>
      </c>
      <c r="G59" s="21" t="s">
        <v>132</v>
      </c>
      <c r="H59" s="20">
        <v>886000</v>
      </c>
      <c r="I59" s="57">
        <f t="shared" si="0"/>
        <v>0.88600000000000001</v>
      </c>
      <c r="J59" s="57">
        <v>0</v>
      </c>
      <c r="K59" s="10">
        <f t="shared" si="6"/>
        <v>100</v>
      </c>
      <c r="L59" s="9">
        <f t="shared" si="7"/>
        <v>0</v>
      </c>
      <c r="M59" s="58">
        <f>D59-F59</f>
        <v>0</v>
      </c>
      <c r="N59" s="11" t="s">
        <v>75</v>
      </c>
      <c r="O59" s="12" t="s">
        <v>144</v>
      </c>
      <c r="P59" s="71"/>
      <c r="Q59" s="71">
        <v>886000</v>
      </c>
      <c r="R59" s="82">
        <f>H59+H60+H61</f>
        <v>12518000</v>
      </c>
    </row>
    <row r="60" spans="2:18" ht="56.25" x14ac:dyDescent="0.3">
      <c r="B60" s="6">
        <v>34</v>
      </c>
      <c r="C60" s="7" t="s">
        <v>76</v>
      </c>
      <c r="D60" s="8">
        <f>10470400-1885400</f>
        <v>8585000</v>
      </c>
      <c r="E60" s="8"/>
      <c r="F60" s="20">
        <v>8585000</v>
      </c>
      <c r="G60" s="21" t="s">
        <v>153</v>
      </c>
      <c r="H60" s="20">
        <v>8585000</v>
      </c>
      <c r="I60" s="57">
        <f t="shared" si="0"/>
        <v>8.5850000000000009</v>
      </c>
      <c r="J60" s="57">
        <v>0</v>
      </c>
      <c r="K60" s="10">
        <f t="shared" si="6"/>
        <v>100</v>
      </c>
      <c r="L60" s="9">
        <f t="shared" si="7"/>
        <v>0</v>
      </c>
      <c r="M60" s="58">
        <f t="shared" ref="M60:M73" si="9">D60-F60</f>
        <v>0</v>
      </c>
      <c r="N60" s="11" t="s">
        <v>75</v>
      </c>
      <c r="O60" s="12" t="s">
        <v>144</v>
      </c>
      <c r="P60" s="71">
        <f>D60*100/10470400</f>
        <v>81.993047066014668</v>
      </c>
      <c r="Q60" s="71"/>
      <c r="R60" s="78"/>
    </row>
    <row r="61" spans="2:18" ht="37.5" x14ac:dyDescent="0.3">
      <c r="B61" s="13">
        <v>35</v>
      </c>
      <c r="C61" s="7" t="s">
        <v>77</v>
      </c>
      <c r="D61" s="8">
        <f>3430000-383000</f>
        <v>3047000</v>
      </c>
      <c r="E61" s="8"/>
      <c r="F61" s="15">
        <v>3047000</v>
      </c>
      <c r="G61" s="21" t="s">
        <v>133</v>
      </c>
      <c r="H61" s="20">
        <v>3047000</v>
      </c>
      <c r="I61" s="57">
        <f t="shared" si="0"/>
        <v>3.0470000000000002</v>
      </c>
      <c r="J61" s="57">
        <v>0</v>
      </c>
      <c r="K61" s="10">
        <f t="shared" si="6"/>
        <v>100</v>
      </c>
      <c r="L61" s="9">
        <f t="shared" si="7"/>
        <v>0</v>
      </c>
      <c r="M61" s="58">
        <f t="shared" si="9"/>
        <v>0</v>
      </c>
      <c r="N61" s="11" t="s">
        <v>75</v>
      </c>
      <c r="O61" s="12" t="s">
        <v>144</v>
      </c>
      <c r="P61" s="71" t="s">
        <v>213</v>
      </c>
      <c r="Q61" s="71"/>
      <c r="R61" s="78"/>
    </row>
    <row r="62" spans="2:18" ht="75" x14ac:dyDescent="0.3">
      <c r="B62" s="13">
        <v>36</v>
      </c>
      <c r="C62" s="7" t="s">
        <v>78</v>
      </c>
      <c r="D62" s="8">
        <f>12119700-2719700</f>
        <v>9400000</v>
      </c>
      <c r="E62" s="8"/>
      <c r="F62" s="15">
        <v>9252965.8800000008</v>
      </c>
      <c r="G62" s="21" t="s">
        <v>134</v>
      </c>
      <c r="H62" s="20">
        <v>9252965.8800000008</v>
      </c>
      <c r="I62" s="57">
        <f t="shared" si="0"/>
        <v>9.2529658800000014</v>
      </c>
      <c r="J62" s="57">
        <v>0</v>
      </c>
      <c r="K62" s="10">
        <f t="shared" si="6"/>
        <v>98.435807234042571</v>
      </c>
      <c r="L62" s="9">
        <f t="shared" si="7"/>
        <v>147034.11999999918</v>
      </c>
      <c r="M62" s="58">
        <f>D62-F62</f>
        <v>147034.11999999918</v>
      </c>
      <c r="N62" s="11" t="s">
        <v>79</v>
      </c>
      <c r="O62" s="12" t="s">
        <v>144</v>
      </c>
      <c r="P62" s="81">
        <f>D62*100/12119700</f>
        <v>77.5596755695273</v>
      </c>
      <c r="Q62" s="71">
        <v>1880000</v>
      </c>
      <c r="R62" s="82">
        <f>H62+H63+H64+H65</f>
        <v>43931965.880000003</v>
      </c>
    </row>
    <row r="63" spans="2:18" ht="75" x14ac:dyDescent="0.3">
      <c r="B63" s="6">
        <v>37</v>
      </c>
      <c r="C63" s="7" t="s">
        <v>80</v>
      </c>
      <c r="D63" s="8">
        <f>7906600-1745234-631366</f>
        <v>5530000</v>
      </c>
      <c r="E63" s="8"/>
      <c r="F63" s="20">
        <v>5530000</v>
      </c>
      <c r="G63" s="21" t="s">
        <v>135</v>
      </c>
      <c r="H63" s="20">
        <v>5530000</v>
      </c>
      <c r="I63" s="57">
        <f t="shared" si="0"/>
        <v>5.53</v>
      </c>
      <c r="J63" s="57">
        <v>0</v>
      </c>
      <c r="K63" s="10">
        <f t="shared" si="6"/>
        <v>100</v>
      </c>
      <c r="L63" s="9">
        <f t="shared" si="7"/>
        <v>0</v>
      </c>
      <c r="M63" s="58">
        <f t="shared" si="9"/>
        <v>0</v>
      </c>
      <c r="N63" s="11" t="s">
        <v>79</v>
      </c>
      <c r="O63" s="12" t="s">
        <v>144</v>
      </c>
      <c r="P63" s="71"/>
      <c r="Q63" s="71"/>
      <c r="R63" s="78"/>
    </row>
    <row r="64" spans="2:18" ht="75" x14ac:dyDescent="0.3">
      <c r="B64" s="13">
        <v>38</v>
      </c>
      <c r="C64" s="7" t="s">
        <v>81</v>
      </c>
      <c r="D64" s="8">
        <f>9800000-501000</f>
        <v>9299000</v>
      </c>
      <c r="E64" s="8"/>
      <c r="F64" s="20">
        <v>9299000</v>
      </c>
      <c r="G64" s="21" t="s">
        <v>136</v>
      </c>
      <c r="H64" s="20">
        <v>9299000</v>
      </c>
      <c r="I64" s="57">
        <f t="shared" si="0"/>
        <v>9.2989999999999995</v>
      </c>
      <c r="J64" s="57">
        <v>0</v>
      </c>
      <c r="K64" s="10">
        <f t="shared" si="6"/>
        <v>100</v>
      </c>
      <c r="L64" s="9">
        <f t="shared" si="7"/>
        <v>0</v>
      </c>
      <c r="M64" s="58">
        <f t="shared" si="9"/>
        <v>0</v>
      </c>
      <c r="N64" s="11" t="s">
        <v>79</v>
      </c>
      <c r="O64" s="12" t="s">
        <v>144</v>
      </c>
      <c r="P64" s="71" t="s">
        <v>213</v>
      </c>
      <c r="Q64" s="71"/>
      <c r="R64" s="78"/>
    </row>
    <row r="65" spans="2:18" ht="56.25" x14ac:dyDescent="0.3">
      <c r="B65" s="13">
        <v>39</v>
      </c>
      <c r="C65" s="7" t="s">
        <v>82</v>
      </c>
      <c r="D65" s="8">
        <v>19899900</v>
      </c>
      <c r="E65" s="8"/>
      <c r="F65" s="20">
        <v>19850000</v>
      </c>
      <c r="G65" s="21" t="s">
        <v>167</v>
      </c>
      <c r="H65" s="20">
        <v>19850000</v>
      </c>
      <c r="I65" s="57">
        <f t="shared" si="0"/>
        <v>19.850000000000001</v>
      </c>
      <c r="J65" s="57">
        <v>0</v>
      </c>
      <c r="K65" s="10">
        <f t="shared" si="6"/>
        <v>99.749244971080259</v>
      </c>
      <c r="L65" s="9">
        <f t="shared" si="7"/>
        <v>49900</v>
      </c>
      <c r="M65" s="59">
        <f t="shared" si="9"/>
        <v>49900</v>
      </c>
      <c r="N65" s="11" t="s">
        <v>79</v>
      </c>
      <c r="O65" s="12" t="s">
        <v>144</v>
      </c>
      <c r="P65" s="71" t="s">
        <v>213</v>
      </c>
      <c r="Q65" s="71"/>
      <c r="R65" s="78"/>
    </row>
    <row r="66" spans="2:18" ht="37.5" x14ac:dyDescent="0.3">
      <c r="B66" s="6">
        <v>40</v>
      </c>
      <c r="C66" s="7" t="s">
        <v>83</v>
      </c>
      <c r="D66" s="8">
        <f>5571700-856800</f>
        <v>4714900</v>
      </c>
      <c r="E66" s="8"/>
      <c r="F66" s="20">
        <v>4600000</v>
      </c>
      <c r="G66" s="21" t="s">
        <v>199</v>
      </c>
      <c r="H66" s="20">
        <v>4600000</v>
      </c>
      <c r="I66" s="57">
        <f t="shared" si="0"/>
        <v>4.5999999999999996</v>
      </c>
      <c r="J66" s="57">
        <v>0</v>
      </c>
      <c r="K66" s="10">
        <f>H66*100/D66</f>
        <v>97.563044815372535</v>
      </c>
      <c r="L66" s="9">
        <f t="shared" si="7"/>
        <v>114900</v>
      </c>
      <c r="M66" s="58">
        <f t="shared" si="9"/>
        <v>114900</v>
      </c>
      <c r="N66" s="11" t="s">
        <v>84</v>
      </c>
      <c r="O66" s="12" t="s">
        <v>144</v>
      </c>
      <c r="P66" s="71"/>
      <c r="Q66" s="85"/>
      <c r="R66" s="78"/>
    </row>
    <row r="67" spans="2:18" ht="56.25" x14ac:dyDescent="0.3">
      <c r="B67" s="13">
        <v>41</v>
      </c>
      <c r="C67" s="7" t="s">
        <v>85</v>
      </c>
      <c r="D67" s="8">
        <v>2338300</v>
      </c>
      <c r="E67" s="8"/>
      <c r="F67" s="20">
        <v>2335000</v>
      </c>
      <c r="G67" s="21" t="s">
        <v>200</v>
      </c>
      <c r="H67" s="20">
        <v>2335000</v>
      </c>
      <c r="I67" s="57">
        <f t="shared" si="0"/>
        <v>2.335</v>
      </c>
      <c r="J67" s="57">
        <v>0</v>
      </c>
      <c r="K67" s="10">
        <f t="shared" si="6"/>
        <v>99.858871829961942</v>
      </c>
      <c r="L67" s="9">
        <f t="shared" si="7"/>
        <v>3300</v>
      </c>
      <c r="M67" s="58">
        <f t="shared" si="9"/>
        <v>3300</v>
      </c>
      <c r="N67" s="11" t="s">
        <v>84</v>
      </c>
      <c r="O67" s="12" t="s">
        <v>144</v>
      </c>
      <c r="P67" s="71"/>
      <c r="Q67" s="85"/>
      <c r="R67" s="78"/>
    </row>
    <row r="68" spans="2:18" ht="56.25" x14ac:dyDescent="0.3">
      <c r="B68" s="13">
        <v>42</v>
      </c>
      <c r="C68" s="7" t="s">
        <v>86</v>
      </c>
      <c r="D68" s="8">
        <f>13563200-2500000-1123200-1200000-500000-499400</f>
        <v>7740600</v>
      </c>
      <c r="E68" s="8"/>
      <c r="F68" s="20">
        <v>7740000</v>
      </c>
      <c r="G68" s="21" t="s">
        <v>168</v>
      </c>
      <c r="H68" s="20">
        <v>7740000</v>
      </c>
      <c r="I68" s="57">
        <f t="shared" si="0"/>
        <v>7.74</v>
      </c>
      <c r="J68" s="57">
        <v>0</v>
      </c>
      <c r="K68" s="10">
        <f t="shared" si="6"/>
        <v>99.992248662894355</v>
      </c>
      <c r="L68" s="9">
        <f t="shared" si="7"/>
        <v>600</v>
      </c>
      <c r="M68" s="58">
        <f t="shared" si="9"/>
        <v>600</v>
      </c>
      <c r="N68" s="11" t="s">
        <v>84</v>
      </c>
      <c r="O68" s="12" t="s">
        <v>144</v>
      </c>
      <c r="P68" s="71"/>
      <c r="Q68" s="71"/>
      <c r="R68" s="78"/>
    </row>
    <row r="69" spans="2:18" ht="37.5" x14ac:dyDescent="0.3">
      <c r="B69" s="6">
        <v>43</v>
      </c>
      <c r="C69" s="7" t="s">
        <v>87</v>
      </c>
      <c r="D69" s="8">
        <f>13720000-3222000</f>
        <v>10498000</v>
      </c>
      <c r="E69" s="8"/>
      <c r="F69" s="20">
        <v>10498000</v>
      </c>
      <c r="G69" s="21" t="s">
        <v>140</v>
      </c>
      <c r="H69" s="20">
        <v>10498000</v>
      </c>
      <c r="I69" s="57">
        <f t="shared" ref="I69:I74" si="10">H69/1000000</f>
        <v>10.497999999999999</v>
      </c>
      <c r="J69" s="57">
        <v>0</v>
      </c>
      <c r="K69" s="10">
        <f t="shared" si="6"/>
        <v>100</v>
      </c>
      <c r="L69" s="9">
        <f t="shared" si="7"/>
        <v>0</v>
      </c>
      <c r="M69" s="58">
        <f t="shared" si="9"/>
        <v>0</v>
      </c>
      <c r="N69" s="11" t="s">
        <v>88</v>
      </c>
      <c r="O69" s="12" t="s">
        <v>144</v>
      </c>
      <c r="P69" s="81">
        <f>D69*100/13720000</f>
        <v>76.516034985422735</v>
      </c>
      <c r="Q69" s="71"/>
    </row>
    <row r="70" spans="2:18" ht="75" x14ac:dyDescent="0.3">
      <c r="B70" s="13">
        <v>44</v>
      </c>
      <c r="C70" s="7" t="s">
        <v>89</v>
      </c>
      <c r="D70" s="8">
        <f>9780400-645634-77000-1331000-334374</f>
        <v>7392392</v>
      </c>
      <c r="E70" s="8"/>
      <c r="F70" s="20">
        <v>7392392</v>
      </c>
      <c r="G70" s="21" t="s">
        <v>117</v>
      </c>
      <c r="H70" s="20">
        <v>7392392</v>
      </c>
      <c r="I70" s="57">
        <f t="shared" si="10"/>
        <v>7.3923920000000001</v>
      </c>
      <c r="J70" s="57">
        <v>0</v>
      </c>
      <c r="K70" s="10">
        <f t="shared" si="6"/>
        <v>100</v>
      </c>
      <c r="L70" s="9">
        <f t="shared" si="7"/>
        <v>0</v>
      </c>
      <c r="M70" s="58">
        <f t="shared" si="9"/>
        <v>0</v>
      </c>
      <c r="N70" s="11" t="s">
        <v>90</v>
      </c>
      <c r="O70" s="12" t="s">
        <v>144</v>
      </c>
      <c r="P70" s="71"/>
      <c r="Q70" s="71"/>
    </row>
    <row r="71" spans="2:18" ht="37.5" x14ac:dyDescent="0.3">
      <c r="B71" s="13">
        <v>45</v>
      </c>
      <c r="C71" s="7" t="s">
        <v>91</v>
      </c>
      <c r="D71" s="8">
        <f>19796000-1892000-407000</f>
        <v>17497000</v>
      </c>
      <c r="E71" s="8"/>
      <c r="F71" s="20">
        <v>17497000</v>
      </c>
      <c r="G71" s="21" t="s">
        <v>118</v>
      </c>
      <c r="H71" s="20">
        <v>17497000</v>
      </c>
      <c r="I71" s="57">
        <f t="shared" si="10"/>
        <v>17.497</v>
      </c>
      <c r="J71" s="57">
        <v>0</v>
      </c>
      <c r="K71" s="10">
        <f t="shared" si="6"/>
        <v>100</v>
      </c>
      <c r="L71" s="9">
        <f t="shared" si="7"/>
        <v>0</v>
      </c>
      <c r="M71" s="58">
        <f t="shared" si="9"/>
        <v>0</v>
      </c>
      <c r="N71" s="11" t="s">
        <v>90</v>
      </c>
      <c r="O71" s="12" t="s">
        <v>144</v>
      </c>
      <c r="P71" s="71" t="s">
        <v>213</v>
      </c>
      <c r="Q71" s="71">
        <v>3499400</v>
      </c>
    </row>
    <row r="72" spans="2:18" ht="56.25" x14ac:dyDescent="0.3">
      <c r="B72" s="6">
        <v>46</v>
      </c>
      <c r="C72" s="7" t="s">
        <v>92</v>
      </c>
      <c r="D72" s="8">
        <f>822200-348089</f>
        <v>474111</v>
      </c>
      <c r="E72" s="8" t="s">
        <v>157</v>
      </c>
      <c r="F72" s="20">
        <v>474111</v>
      </c>
      <c r="G72" s="21" t="s">
        <v>119</v>
      </c>
      <c r="H72" s="20">
        <v>474111</v>
      </c>
      <c r="I72" s="57">
        <f t="shared" si="10"/>
        <v>0.474111</v>
      </c>
      <c r="K72" s="10">
        <f t="shared" si="6"/>
        <v>100</v>
      </c>
      <c r="L72" s="9">
        <f t="shared" si="7"/>
        <v>0</v>
      </c>
      <c r="M72" s="58">
        <f>D72-F72</f>
        <v>0</v>
      </c>
      <c r="N72" s="11" t="s">
        <v>93</v>
      </c>
      <c r="O72" s="12" t="s">
        <v>144</v>
      </c>
      <c r="P72" s="71"/>
      <c r="Q72" s="71">
        <v>474111</v>
      </c>
      <c r="R72" s="75">
        <f>H72+H73</f>
        <v>6844911</v>
      </c>
    </row>
    <row r="73" spans="2:18" ht="56.25" x14ac:dyDescent="0.3">
      <c r="B73" s="13">
        <v>47</v>
      </c>
      <c r="C73" s="7" t="s">
        <v>94</v>
      </c>
      <c r="D73" s="8">
        <f>7963500-1410537-182163</f>
        <v>6370800</v>
      </c>
      <c r="E73" s="8"/>
      <c r="F73" s="23">
        <v>6370800</v>
      </c>
      <c r="G73" s="21" t="s">
        <v>120</v>
      </c>
      <c r="H73" s="20">
        <v>6370800</v>
      </c>
      <c r="I73" s="57">
        <f t="shared" si="10"/>
        <v>6.3708</v>
      </c>
      <c r="J73" s="57">
        <v>0</v>
      </c>
      <c r="K73" s="10">
        <f t="shared" si="6"/>
        <v>100</v>
      </c>
      <c r="L73" s="9">
        <f t="shared" si="7"/>
        <v>0</v>
      </c>
      <c r="M73" s="58">
        <f t="shared" si="9"/>
        <v>0</v>
      </c>
      <c r="N73" s="11" t="s">
        <v>93</v>
      </c>
      <c r="O73" s="12" t="s">
        <v>144</v>
      </c>
      <c r="P73" s="71"/>
      <c r="Q73" s="71">
        <v>6370800</v>
      </c>
    </row>
    <row r="74" spans="2:18" ht="37.5" customHeight="1" x14ac:dyDescent="0.3">
      <c r="B74" s="19"/>
      <c r="C74" s="7" t="s">
        <v>95</v>
      </c>
      <c r="D74" s="8">
        <v>9000000</v>
      </c>
      <c r="E74" s="8"/>
      <c r="F74" s="19"/>
      <c r="G74" s="19"/>
      <c r="H74" s="24">
        <v>8803537.2799999993</v>
      </c>
      <c r="I74" s="57">
        <f t="shared" si="10"/>
        <v>8.8035372799999987</v>
      </c>
      <c r="K74" s="10">
        <f t="shared" si="6"/>
        <v>97.817080888888881</v>
      </c>
      <c r="L74" s="9">
        <f t="shared" si="7"/>
        <v>196462.72000000067</v>
      </c>
      <c r="M74" s="58"/>
      <c r="N74" s="11" t="s">
        <v>96</v>
      </c>
      <c r="O74" s="12" t="s">
        <v>144</v>
      </c>
      <c r="P74" s="71"/>
      <c r="Q74" s="71">
        <v>3973548.69</v>
      </c>
      <c r="R74" s="86">
        <f>H74</f>
        <v>8803537.2799999993</v>
      </c>
    </row>
    <row r="75" spans="2:18" ht="21.75" customHeight="1" x14ac:dyDescent="0.3">
      <c r="B75" s="87"/>
      <c r="C75" s="88" t="s">
        <v>169</v>
      </c>
      <c r="D75" s="89"/>
      <c r="E75" s="89"/>
      <c r="F75" s="87"/>
      <c r="G75" s="87"/>
      <c r="H75" s="90"/>
      <c r="I75" s="91"/>
      <c r="J75" s="92"/>
      <c r="K75" s="93"/>
      <c r="L75" s="94"/>
      <c r="M75" s="95"/>
      <c r="N75" s="96"/>
      <c r="O75" s="97"/>
      <c r="P75" s="74"/>
      <c r="Q75" s="71"/>
      <c r="R75" s="86"/>
    </row>
    <row r="76" spans="2:18" ht="37.5" customHeight="1" x14ac:dyDescent="0.3">
      <c r="B76" s="13">
        <v>48</v>
      </c>
      <c r="C76" s="7" t="s">
        <v>170</v>
      </c>
      <c r="D76" s="8">
        <f>7614000-1988000</f>
        <v>5626000</v>
      </c>
      <c r="E76" s="8"/>
      <c r="F76" s="43">
        <v>5546500</v>
      </c>
      <c r="G76" s="21" t="s">
        <v>201</v>
      </c>
      <c r="H76" s="24">
        <v>5373087.04</v>
      </c>
      <c r="I76" s="57"/>
      <c r="K76" s="10">
        <f t="shared" si="6"/>
        <v>95.504568787771063</v>
      </c>
      <c r="L76" s="9">
        <f>D76-H76</f>
        <v>252912.95999999996</v>
      </c>
      <c r="M76" s="58">
        <f>D76-F76</f>
        <v>79500</v>
      </c>
      <c r="N76" s="11" t="s">
        <v>93</v>
      </c>
      <c r="O76" s="12" t="s">
        <v>144</v>
      </c>
      <c r="P76" s="71"/>
      <c r="Q76" s="71"/>
      <c r="R76" s="86"/>
    </row>
    <row r="77" spans="2:18" ht="37.5" customHeight="1" x14ac:dyDescent="0.3">
      <c r="B77" s="13">
        <v>49</v>
      </c>
      <c r="C77" s="7" t="s">
        <v>171</v>
      </c>
      <c r="D77" s="8">
        <v>5000000</v>
      </c>
      <c r="E77" s="8"/>
      <c r="F77" s="20">
        <v>4875000</v>
      </c>
      <c r="G77" s="19"/>
      <c r="H77" s="24">
        <v>4875000</v>
      </c>
      <c r="I77" s="57"/>
      <c r="K77" s="10">
        <f t="shared" si="6"/>
        <v>97.5</v>
      </c>
      <c r="L77" s="9">
        <f t="shared" ref="L77:L85" si="11">D77-H77</f>
        <v>125000</v>
      </c>
      <c r="M77" s="58">
        <f>D77-F77</f>
        <v>125000</v>
      </c>
      <c r="N77" s="11" t="s">
        <v>172</v>
      </c>
      <c r="O77" s="12" t="s">
        <v>144</v>
      </c>
      <c r="P77" s="71"/>
      <c r="Q77" s="71"/>
      <c r="R77" s="86"/>
    </row>
    <row r="78" spans="2:18" ht="37.5" customHeight="1" x14ac:dyDescent="0.3">
      <c r="B78" s="13">
        <v>50</v>
      </c>
      <c r="C78" s="7" t="s">
        <v>173</v>
      </c>
      <c r="D78" s="8">
        <f>15000000-3199500</f>
        <v>11800500</v>
      </c>
      <c r="E78" s="8"/>
      <c r="F78" s="20">
        <v>11800000</v>
      </c>
      <c r="G78" s="19"/>
      <c r="H78" s="24">
        <v>11800000</v>
      </c>
      <c r="I78" s="57"/>
      <c r="K78" s="10">
        <f t="shared" si="6"/>
        <v>99.995762891402904</v>
      </c>
      <c r="L78" s="9">
        <f t="shared" si="11"/>
        <v>500</v>
      </c>
      <c r="M78" s="58">
        <f>D78-F78</f>
        <v>500</v>
      </c>
      <c r="N78" s="11" t="s">
        <v>172</v>
      </c>
      <c r="O78" s="12" t="s">
        <v>144</v>
      </c>
      <c r="P78" s="71"/>
      <c r="Q78" s="71"/>
      <c r="R78" s="86"/>
    </row>
    <row r="79" spans="2:18" ht="40.5" customHeight="1" x14ac:dyDescent="0.3">
      <c r="B79" s="13">
        <v>51</v>
      </c>
      <c r="C79" s="7" t="s">
        <v>174</v>
      </c>
      <c r="D79" s="8">
        <v>8000000</v>
      </c>
      <c r="E79" s="8"/>
      <c r="F79" s="23">
        <v>6014877.7999999998</v>
      </c>
      <c r="G79" s="19"/>
      <c r="H79" s="24">
        <v>7329433.7999999998</v>
      </c>
      <c r="I79" s="57"/>
      <c r="K79" s="10">
        <f t="shared" si="6"/>
        <v>91.617922500000006</v>
      </c>
      <c r="L79" s="9">
        <f t="shared" si="11"/>
        <v>670566.20000000019</v>
      </c>
      <c r="M79" s="58">
        <v>670566.20000000019</v>
      </c>
      <c r="N79" s="11" t="s">
        <v>17</v>
      </c>
      <c r="O79" s="12" t="s">
        <v>144</v>
      </c>
      <c r="P79" s="71"/>
      <c r="Q79" s="71"/>
      <c r="R79" s="86"/>
    </row>
    <row r="80" spans="2:18" ht="41.25" customHeight="1" x14ac:dyDescent="0.3">
      <c r="B80" s="13">
        <v>52</v>
      </c>
      <c r="C80" s="7" t="s">
        <v>175</v>
      </c>
      <c r="D80" s="8">
        <v>5000000</v>
      </c>
      <c r="E80" s="8"/>
      <c r="F80" s="23">
        <v>3977488</v>
      </c>
      <c r="G80" s="19"/>
      <c r="H80" s="24">
        <v>4648467</v>
      </c>
      <c r="I80" s="57"/>
      <c r="K80" s="10">
        <f t="shared" si="6"/>
        <v>92.969340000000003</v>
      </c>
      <c r="L80" s="9">
        <f>D80-H80</f>
        <v>351533</v>
      </c>
      <c r="M80" s="58">
        <v>351533</v>
      </c>
      <c r="N80" s="11" t="s">
        <v>17</v>
      </c>
      <c r="O80" s="12" t="s">
        <v>144</v>
      </c>
      <c r="P80" s="71"/>
      <c r="Q80" s="71"/>
      <c r="R80" s="86"/>
    </row>
    <row r="81" spans="2:18" ht="37.5" customHeight="1" x14ac:dyDescent="0.3">
      <c r="B81" s="13">
        <v>53</v>
      </c>
      <c r="C81" s="7" t="s">
        <v>176</v>
      </c>
      <c r="D81" s="8">
        <f>2463000-175000</f>
        <v>2288000</v>
      </c>
      <c r="E81" s="8"/>
      <c r="F81" s="23">
        <v>2252000</v>
      </c>
      <c r="G81" s="21" t="s">
        <v>202</v>
      </c>
      <c r="H81" s="24">
        <v>2252000</v>
      </c>
      <c r="I81" s="57"/>
      <c r="K81" s="10">
        <f t="shared" si="6"/>
        <v>98.426573426573427</v>
      </c>
      <c r="L81" s="9">
        <f t="shared" si="11"/>
        <v>36000</v>
      </c>
      <c r="M81" s="58"/>
      <c r="N81" s="11" t="s">
        <v>79</v>
      </c>
      <c r="O81" s="12" t="s">
        <v>144</v>
      </c>
      <c r="P81" s="71"/>
      <c r="Q81" s="71"/>
      <c r="R81" s="86"/>
    </row>
    <row r="82" spans="2:18" ht="37.5" customHeight="1" x14ac:dyDescent="0.3">
      <c r="B82" s="13">
        <v>54</v>
      </c>
      <c r="C82" s="7" t="s">
        <v>177</v>
      </c>
      <c r="D82" s="8">
        <v>1892000</v>
      </c>
      <c r="E82" s="8"/>
      <c r="F82" s="23">
        <v>1882000</v>
      </c>
      <c r="G82" s="21" t="s">
        <v>203</v>
      </c>
      <c r="H82" s="20">
        <v>1882000</v>
      </c>
      <c r="I82" s="57"/>
      <c r="K82" s="10">
        <f t="shared" si="6"/>
        <v>99.471458773784349</v>
      </c>
      <c r="L82" s="9">
        <f t="shared" si="11"/>
        <v>10000</v>
      </c>
      <c r="M82" s="58"/>
      <c r="N82" s="11" t="s">
        <v>75</v>
      </c>
      <c r="O82" s="12" t="s">
        <v>144</v>
      </c>
      <c r="P82" s="71"/>
      <c r="Q82" s="74"/>
      <c r="R82" s="86"/>
    </row>
    <row r="83" spans="2:18" ht="37.5" customHeight="1" x14ac:dyDescent="0.3">
      <c r="B83" s="13">
        <v>55</v>
      </c>
      <c r="C83" s="7" t="s">
        <v>178</v>
      </c>
      <c r="D83" s="8">
        <v>1331000</v>
      </c>
      <c r="E83" s="8"/>
      <c r="F83" s="23">
        <v>1221056</v>
      </c>
      <c r="G83" s="21" t="s">
        <v>204</v>
      </c>
      <c r="H83" s="24">
        <v>1221056</v>
      </c>
      <c r="I83" s="57"/>
      <c r="K83" s="10">
        <f t="shared" si="6"/>
        <v>91.739744552967693</v>
      </c>
      <c r="L83" s="9">
        <f t="shared" si="11"/>
        <v>109944</v>
      </c>
      <c r="M83" s="58">
        <f>D83-F83</f>
        <v>109944</v>
      </c>
      <c r="N83" s="11" t="s">
        <v>75</v>
      </c>
      <c r="O83" s="12" t="s">
        <v>144</v>
      </c>
      <c r="P83" s="71"/>
      <c r="Q83" s="74"/>
      <c r="R83" s="86"/>
    </row>
    <row r="84" spans="2:18" ht="37.5" customHeight="1" x14ac:dyDescent="0.3">
      <c r="B84" s="13">
        <v>56</v>
      </c>
      <c r="C84" s="7" t="s">
        <v>205</v>
      </c>
      <c r="D84" s="8">
        <v>2500000</v>
      </c>
      <c r="E84" s="8"/>
      <c r="F84" s="20">
        <v>2100000</v>
      </c>
      <c r="G84" s="21" t="s">
        <v>206</v>
      </c>
      <c r="H84" s="24">
        <v>2100000</v>
      </c>
      <c r="I84" s="57"/>
      <c r="K84" s="10">
        <f t="shared" si="6"/>
        <v>84</v>
      </c>
      <c r="L84" s="9">
        <f t="shared" si="11"/>
        <v>400000</v>
      </c>
      <c r="M84" s="58"/>
      <c r="N84" s="11" t="s">
        <v>69</v>
      </c>
      <c r="O84" s="12" t="s">
        <v>144</v>
      </c>
      <c r="P84" s="71"/>
      <c r="Q84" s="71"/>
      <c r="R84" s="86"/>
    </row>
    <row r="85" spans="2:18" ht="37.5" customHeight="1" x14ac:dyDescent="0.3">
      <c r="B85" s="13">
        <v>57</v>
      </c>
      <c r="C85" s="7" t="s">
        <v>180</v>
      </c>
      <c r="D85" s="8">
        <v>497500</v>
      </c>
      <c r="E85" s="8"/>
      <c r="F85" s="20">
        <v>497500</v>
      </c>
      <c r="G85" s="21" t="s">
        <v>207</v>
      </c>
      <c r="H85" s="24">
        <v>497500</v>
      </c>
      <c r="I85" s="57"/>
      <c r="K85" s="10">
        <f t="shared" si="6"/>
        <v>100</v>
      </c>
      <c r="L85" s="9">
        <f t="shared" si="11"/>
        <v>0</v>
      </c>
      <c r="M85" s="58">
        <v>0</v>
      </c>
      <c r="N85" s="11" t="s">
        <v>55</v>
      </c>
      <c r="O85" s="12" t="s">
        <v>144</v>
      </c>
      <c r="P85" s="71"/>
      <c r="Q85" s="71"/>
      <c r="R85" s="86"/>
    </row>
    <row r="86" spans="2:18" ht="37.5" customHeight="1" x14ac:dyDescent="0.3">
      <c r="B86" s="13">
        <v>58</v>
      </c>
      <c r="C86" s="7" t="s">
        <v>208</v>
      </c>
      <c r="D86" s="8">
        <v>2500000</v>
      </c>
      <c r="E86" s="8"/>
      <c r="F86" s="20"/>
      <c r="G86" s="21"/>
      <c r="H86" s="24">
        <v>2174798</v>
      </c>
      <c r="I86" s="57"/>
      <c r="K86" s="10">
        <f t="shared" si="6"/>
        <v>86.991919999999993</v>
      </c>
      <c r="L86" s="9">
        <f>D86-H86</f>
        <v>325202</v>
      </c>
      <c r="M86" s="58"/>
      <c r="N86" s="11" t="s">
        <v>96</v>
      </c>
      <c r="O86" s="12" t="s">
        <v>144</v>
      </c>
      <c r="P86" s="71"/>
      <c r="Q86" s="71"/>
      <c r="R86" s="86"/>
    </row>
    <row r="87" spans="2:18" ht="75" customHeight="1" x14ac:dyDescent="0.3">
      <c r="B87" s="13">
        <v>59</v>
      </c>
      <c r="C87" s="7" t="s">
        <v>222</v>
      </c>
      <c r="D87" s="8">
        <v>1200000</v>
      </c>
      <c r="E87" s="8"/>
      <c r="F87" s="20"/>
      <c r="G87" s="21"/>
      <c r="H87" s="24">
        <v>1080000</v>
      </c>
      <c r="I87" s="57"/>
      <c r="K87" s="10">
        <f t="shared" si="6"/>
        <v>90</v>
      </c>
      <c r="L87" s="9">
        <f>D87-H87</f>
        <v>120000</v>
      </c>
      <c r="M87" s="58"/>
      <c r="N87" s="11" t="s">
        <v>96</v>
      </c>
      <c r="O87" s="12" t="s">
        <v>144</v>
      </c>
      <c r="P87" s="71"/>
      <c r="Q87" s="71"/>
      <c r="R87" s="86"/>
    </row>
    <row r="88" spans="2:18" ht="59.25" customHeight="1" x14ac:dyDescent="0.3">
      <c r="B88" s="13">
        <v>60</v>
      </c>
      <c r="C88" s="7" t="s">
        <v>223</v>
      </c>
      <c r="D88" s="8">
        <v>1988000</v>
      </c>
      <c r="E88" s="8"/>
      <c r="F88" s="20">
        <v>1530000</v>
      </c>
      <c r="G88" s="21" t="s">
        <v>224</v>
      </c>
      <c r="H88" s="24">
        <v>1530000</v>
      </c>
      <c r="I88" s="57"/>
      <c r="K88" s="10">
        <f t="shared" si="6"/>
        <v>76.961770623742453</v>
      </c>
      <c r="L88" s="9">
        <f t="shared" ref="L88:L104" si="12">D88-H88</f>
        <v>458000</v>
      </c>
      <c r="M88" s="58"/>
      <c r="N88" s="11" t="s">
        <v>69</v>
      </c>
      <c r="O88" s="12" t="s">
        <v>144</v>
      </c>
      <c r="P88" s="71"/>
      <c r="Q88" s="71"/>
      <c r="R88" s="86"/>
    </row>
    <row r="89" spans="2:18" ht="59.25" customHeight="1" x14ac:dyDescent="0.3">
      <c r="B89" s="13">
        <v>61</v>
      </c>
      <c r="C89" s="7" t="s">
        <v>225</v>
      </c>
      <c r="D89" s="8">
        <v>1980000</v>
      </c>
      <c r="E89" s="8"/>
      <c r="F89" s="20">
        <v>1600000</v>
      </c>
      <c r="G89" s="21" t="s">
        <v>226</v>
      </c>
      <c r="H89" s="24">
        <v>1600000</v>
      </c>
      <c r="I89" s="57"/>
      <c r="K89" s="10">
        <f t="shared" si="6"/>
        <v>80.808080808080803</v>
      </c>
      <c r="L89" s="9">
        <f t="shared" si="12"/>
        <v>380000</v>
      </c>
      <c r="M89" s="58"/>
      <c r="N89" s="11" t="s">
        <v>69</v>
      </c>
      <c r="O89" s="12" t="s">
        <v>144</v>
      </c>
      <c r="P89" s="71"/>
      <c r="Q89" s="71"/>
      <c r="R89" s="86"/>
    </row>
    <row r="90" spans="2:18" ht="45.75" customHeight="1" x14ac:dyDescent="0.3">
      <c r="B90" s="44">
        <v>62</v>
      </c>
      <c r="C90" s="45" t="s">
        <v>227</v>
      </c>
      <c r="D90" s="46">
        <v>3199500</v>
      </c>
      <c r="E90" s="46"/>
      <c r="F90" s="49">
        <v>2839000</v>
      </c>
      <c r="G90" s="114" t="s">
        <v>228</v>
      </c>
      <c r="H90" s="107"/>
      <c r="I90" s="108"/>
      <c r="J90" s="109"/>
      <c r="K90" s="50">
        <f t="shared" si="6"/>
        <v>0</v>
      </c>
      <c r="L90" s="51">
        <f t="shared" si="12"/>
        <v>3199500</v>
      </c>
      <c r="M90" s="110"/>
      <c r="N90" s="53" t="s">
        <v>79</v>
      </c>
      <c r="O90" s="54" t="s">
        <v>161</v>
      </c>
      <c r="P90" s="71"/>
      <c r="Q90" s="71"/>
      <c r="R90" s="86"/>
    </row>
    <row r="91" spans="2:18" ht="45.75" customHeight="1" x14ac:dyDescent="0.3">
      <c r="B91" s="13">
        <v>63</v>
      </c>
      <c r="C91" s="7" t="s">
        <v>229</v>
      </c>
      <c r="D91" s="8">
        <v>500000</v>
      </c>
      <c r="E91" s="8"/>
      <c r="F91" s="20"/>
      <c r="G91" s="21"/>
      <c r="H91" s="24">
        <v>500000</v>
      </c>
      <c r="I91" s="57"/>
      <c r="K91" s="10">
        <f t="shared" si="6"/>
        <v>100</v>
      </c>
      <c r="L91" s="9">
        <f t="shared" si="12"/>
        <v>0</v>
      </c>
      <c r="M91" s="58"/>
      <c r="N91" s="11" t="s">
        <v>96</v>
      </c>
      <c r="O91" s="12" t="s">
        <v>144</v>
      </c>
      <c r="P91" s="71"/>
      <c r="Q91" s="71"/>
      <c r="R91" s="86"/>
    </row>
    <row r="92" spans="2:18" ht="46.5" customHeight="1" x14ac:dyDescent="0.3">
      <c r="B92" s="13">
        <v>64</v>
      </c>
      <c r="C92" s="98" t="s">
        <v>230</v>
      </c>
      <c r="D92" s="8"/>
      <c r="E92" s="8"/>
      <c r="F92" s="20"/>
      <c r="G92" s="21"/>
      <c r="H92" s="24"/>
      <c r="I92" s="57"/>
      <c r="K92" s="10"/>
      <c r="L92" s="9"/>
      <c r="M92" s="58"/>
      <c r="N92" s="11"/>
      <c r="O92" s="12"/>
      <c r="P92" s="71"/>
      <c r="Q92" s="71"/>
      <c r="R92" s="86"/>
    </row>
    <row r="93" spans="2:18" ht="37.5" customHeight="1" x14ac:dyDescent="0.3">
      <c r="B93" s="13"/>
      <c r="C93" s="98" t="s">
        <v>231</v>
      </c>
      <c r="D93" s="8">
        <v>446000</v>
      </c>
      <c r="E93" s="8"/>
      <c r="F93" s="20"/>
      <c r="G93" s="21"/>
      <c r="H93" s="24">
        <v>446000</v>
      </c>
      <c r="I93" s="57"/>
      <c r="K93" s="10">
        <f t="shared" si="6"/>
        <v>100</v>
      </c>
      <c r="L93" s="9">
        <f t="shared" si="12"/>
        <v>0</v>
      </c>
      <c r="M93" s="58"/>
      <c r="N93" s="11" t="s">
        <v>96</v>
      </c>
      <c r="O93" s="12" t="s">
        <v>144</v>
      </c>
      <c r="P93" s="71"/>
      <c r="Q93" s="71"/>
      <c r="R93" s="86"/>
    </row>
    <row r="94" spans="2:18" ht="38.25" customHeight="1" x14ac:dyDescent="0.3">
      <c r="B94" s="13"/>
      <c r="C94" s="98" t="s">
        <v>232</v>
      </c>
      <c r="D94" s="8">
        <v>32400</v>
      </c>
      <c r="E94" s="8"/>
      <c r="F94" s="20"/>
      <c r="G94" s="21"/>
      <c r="H94" s="24">
        <v>32314</v>
      </c>
      <c r="I94" s="57"/>
      <c r="K94" s="10">
        <f t="shared" si="6"/>
        <v>99.73456790123457</v>
      </c>
      <c r="L94" s="9">
        <f t="shared" si="12"/>
        <v>86</v>
      </c>
      <c r="M94" s="58"/>
      <c r="N94" s="11" t="s">
        <v>96</v>
      </c>
      <c r="O94" s="12" t="s">
        <v>144</v>
      </c>
      <c r="P94" s="71"/>
      <c r="Q94" s="71"/>
      <c r="R94" s="86"/>
    </row>
    <row r="95" spans="2:18" ht="22.5" customHeight="1" x14ac:dyDescent="0.3">
      <c r="B95" s="13"/>
      <c r="C95" s="98" t="s">
        <v>233</v>
      </c>
      <c r="D95" s="8">
        <v>21000</v>
      </c>
      <c r="E95" s="8"/>
      <c r="F95" s="20"/>
      <c r="G95" s="21"/>
      <c r="H95" s="24">
        <v>21000</v>
      </c>
      <c r="I95" s="57"/>
      <c r="K95" s="10">
        <f t="shared" si="6"/>
        <v>100</v>
      </c>
      <c r="L95" s="9">
        <f t="shared" si="12"/>
        <v>0</v>
      </c>
      <c r="M95" s="58"/>
      <c r="N95" s="11" t="s">
        <v>96</v>
      </c>
      <c r="O95" s="12" t="s">
        <v>144</v>
      </c>
      <c r="P95" s="71"/>
      <c r="Q95" s="71"/>
      <c r="R95" s="86"/>
    </row>
    <row r="96" spans="2:18" ht="46.5" customHeight="1" x14ac:dyDescent="0.3">
      <c r="B96" s="13">
        <v>65</v>
      </c>
      <c r="C96" s="7" t="s">
        <v>234</v>
      </c>
      <c r="D96" s="8"/>
      <c r="E96" s="8"/>
      <c r="F96" s="20"/>
      <c r="G96" s="21"/>
      <c r="H96" s="24"/>
      <c r="I96" s="57"/>
      <c r="K96" s="10"/>
      <c r="L96" s="9"/>
      <c r="M96" s="58"/>
      <c r="N96" s="11"/>
      <c r="O96" s="12"/>
      <c r="P96" s="71"/>
      <c r="Q96" s="71"/>
      <c r="R96" s="86"/>
    </row>
    <row r="97" spans="2:18" ht="23.25" customHeight="1" x14ac:dyDescent="0.3">
      <c r="B97" s="13"/>
      <c r="C97" s="7" t="s">
        <v>235</v>
      </c>
      <c r="D97" s="8">
        <v>4700</v>
      </c>
      <c r="E97" s="8"/>
      <c r="F97" s="20"/>
      <c r="G97" s="21"/>
      <c r="H97" s="24">
        <v>4700</v>
      </c>
      <c r="I97" s="57"/>
      <c r="K97" s="10">
        <f t="shared" si="6"/>
        <v>100</v>
      </c>
      <c r="L97" s="9">
        <f t="shared" si="12"/>
        <v>0</v>
      </c>
      <c r="M97" s="58"/>
      <c r="N97" s="11" t="s">
        <v>96</v>
      </c>
      <c r="O97" s="12" t="s">
        <v>144</v>
      </c>
      <c r="P97" s="71"/>
      <c r="Q97" s="71"/>
      <c r="R97" s="86"/>
    </row>
    <row r="98" spans="2:18" ht="21.75" customHeight="1" x14ac:dyDescent="0.3">
      <c r="B98" s="13"/>
      <c r="C98" s="7" t="s">
        <v>236</v>
      </c>
      <c r="D98" s="8">
        <v>97200</v>
      </c>
      <c r="E98" s="8"/>
      <c r="F98" s="20"/>
      <c r="G98" s="21"/>
      <c r="H98" s="24">
        <v>96942</v>
      </c>
      <c r="I98" s="57"/>
      <c r="K98" s="10">
        <f t="shared" si="6"/>
        <v>99.73456790123457</v>
      </c>
      <c r="L98" s="9">
        <f t="shared" si="12"/>
        <v>258</v>
      </c>
      <c r="M98" s="58"/>
      <c r="N98" s="11" t="s">
        <v>96</v>
      </c>
      <c r="O98" s="12" t="s">
        <v>144</v>
      </c>
      <c r="P98" s="71"/>
      <c r="Q98" s="71"/>
      <c r="R98" s="86"/>
    </row>
    <row r="99" spans="2:18" ht="21.75" customHeight="1" x14ac:dyDescent="0.3">
      <c r="B99" s="13"/>
      <c r="C99" s="7" t="s">
        <v>237</v>
      </c>
      <c r="D99" s="8">
        <v>22000</v>
      </c>
      <c r="E99" s="8"/>
      <c r="F99" s="20"/>
      <c r="G99" s="21"/>
      <c r="H99" s="24">
        <v>22000</v>
      </c>
      <c r="I99" s="57"/>
      <c r="K99" s="10">
        <f t="shared" si="6"/>
        <v>100</v>
      </c>
      <c r="L99" s="9">
        <f t="shared" si="12"/>
        <v>0</v>
      </c>
      <c r="M99" s="58"/>
      <c r="N99" s="11" t="s">
        <v>96</v>
      </c>
      <c r="O99" s="12" t="s">
        <v>144</v>
      </c>
      <c r="P99" s="71"/>
      <c r="Q99" s="71"/>
      <c r="R99" s="86"/>
    </row>
    <row r="100" spans="2:18" ht="21.75" customHeight="1" x14ac:dyDescent="0.3">
      <c r="B100" s="13"/>
      <c r="C100" s="7" t="s">
        <v>238</v>
      </c>
      <c r="D100" s="8">
        <v>5200</v>
      </c>
      <c r="E100" s="8"/>
      <c r="F100" s="20"/>
      <c r="G100" s="21"/>
      <c r="H100" s="24">
        <v>5200</v>
      </c>
      <c r="I100" s="57"/>
      <c r="K100" s="10">
        <f t="shared" si="6"/>
        <v>100</v>
      </c>
      <c r="L100" s="9">
        <f t="shared" si="12"/>
        <v>0</v>
      </c>
      <c r="M100" s="58"/>
      <c r="N100" s="11" t="s">
        <v>96</v>
      </c>
      <c r="O100" s="12" t="s">
        <v>144</v>
      </c>
      <c r="P100" s="71"/>
      <c r="Q100" s="71"/>
      <c r="R100" s="86"/>
    </row>
    <row r="101" spans="2:18" ht="21.75" customHeight="1" x14ac:dyDescent="0.3">
      <c r="B101" s="13"/>
      <c r="C101" s="7" t="s">
        <v>239</v>
      </c>
      <c r="D101" s="8">
        <v>17500</v>
      </c>
      <c r="E101" s="8"/>
      <c r="F101" s="20"/>
      <c r="G101" s="21"/>
      <c r="H101" s="24">
        <v>17500</v>
      </c>
      <c r="I101" s="57"/>
      <c r="K101" s="10">
        <f t="shared" si="6"/>
        <v>100</v>
      </c>
      <c r="L101" s="9">
        <f t="shared" si="12"/>
        <v>0</v>
      </c>
      <c r="M101" s="58"/>
      <c r="N101" s="11" t="s">
        <v>96</v>
      </c>
      <c r="O101" s="12" t="s">
        <v>144</v>
      </c>
      <c r="P101" s="71"/>
      <c r="Q101" s="71"/>
      <c r="R101" s="86"/>
    </row>
    <row r="102" spans="2:18" ht="21.75" customHeight="1" x14ac:dyDescent="0.3">
      <c r="B102" s="13"/>
      <c r="C102" s="7" t="s">
        <v>240</v>
      </c>
      <c r="D102" s="8">
        <v>3900</v>
      </c>
      <c r="E102" s="8"/>
      <c r="F102" s="20"/>
      <c r="G102" s="21"/>
      <c r="H102" s="24">
        <v>3900</v>
      </c>
      <c r="I102" s="57"/>
      <c r="K102" s="10">
        <f t="shared" si="6"/>
        <v>100</v>
      </c>
      <c r="L102" s="9">
        <f t="shared" si="12"/>
        <v>0</v>
      </c>
      <c r="M102" s="58"/>
      <c r="N102" s="11" t="s">
        <v>96</v>
      </c>
      <c r="O102" s="12" t="s">
        <v>144</v>
      </c>
      <c r="P102" s="71"/>
      <c r="Q102" s="71"/>
      <c r="R102" s="86"/>
    </row>
    <row r="103" spans="2:18" ht="21.75" customHeight="1" x14ac:dyDescent="0.3">
      <c r="B103" s="13"/>
      <c r="C103" s="7" t="s">
        <v>241</v>
      </c>
      <c r="D103" s="8">
        <v>14500</v>
      </c>
      <c r="E103" s="8"/>
      <c r="F103" s="20"/>
      <c r="G103" s="21"/>
      <c r="H103" s="24">
        <v>10500</v>
      </c>
      <c r="I103" s="57"/>
      <c r="K103" s="10">
        <f t="shared" si="6"/>
        <v>72.41379310344827</v>
      </c>
      <c r="L103" s="9">
        <f t="shared" si="12"/>
        <v>4000</v>
      </c>
      <c r="M103" s="58"/>
      <c r="N103" s="11" t="s">
        <v>96</v>
      </c>
      <c r="O103" s="12" t="s">
        <v>144</v>
      </c>
      <c r="P103" s="71"/>
      <c r="Q103" s="71"/>
      <c r="R103" s="86"/>
    </row>
    <row r="104" spans="2:18" ht="21.75" customHeight="1" x14ac:dyDescent="0.3">
      <c r="B104" s="13"/>
      <c r="C104" s="7" t="s">
        <v>242</v>
      </c>
      <c r="D104" s="8">
        <v>10000</v>
      </c>
      <c r="E104" s="8"/>
      <c r="F104" s="20"/>
      <c r="G104" s="21"/>
      <c r="H104" s="24">
        <v>9980</v>
      </c>
      <c r="I104" s="57"/>
      <c r="K104" s="10">
        <f t="shared" si="6"/>
        <v>99.8</v>
      </c>
      <c r="L104" s="9">
        <f t="shared" si="12"/>
        <v>20</v>
      </c>
      <c r="M104" s="58"/>
      <c r="N104" s="11" t="s">
        <v>96</v>
      </c>
      <c r="O104" s="12" t="s">
        <v>144</v>
      </c>
      <c r="P104" s="71"/>
      <c r="Q104" s="71"/>
      <c r="R104" s="86"/>
    </row>
    <row r="105" spans="2:18" x14ac:dyDescent="0.3">
      <c r="B105" s="99"/>
      <c r="C105" s="100" t="s">
        <v>97</v>
      </c>
      <c r="D105" s="101">
        <f>SUM(D4:D104)</f>
        <v>351295000</v>
      </c>
      <c r="E105" s="101">
        <f>SUM(E4:E104)</f>
        <v>2940000</v>
      </c>
      <c r="F105" s="101">
        <f>SUM(F4:F104)</f>
        <v>318263010.55000001</v>
      </c>
      <c r="G105" s="101">
        <f>SUM(G4:G104)</f>
        <v>0</v>
      </c>
      <c r="H105" s="101">
        <f>SUM(H4:H104)</f>
        <v>341031922.92999995</v>
      </c>
      <c r="I105" s="101" t="e">
        <f>SUM(I4:I86)</f>
        <v>#VALUE!</v>
      </c>
      <c r="J105" s="101">
        <f>SUM(J4:J86)</f>
        <v>0</v>
      </c>
      <c r="K105" s="102">
        <f>H105*100/D105</f>
        <v>97.078501809020892</v>
      </c>
      <c r="L105" s="101">
        <f>SUM(L4:L104)</f>
        <v>10263077.07</v>
      </c>
      <c r="M105" s="101">
        <f t="shared" ref="M105:N105" si="13">SUM(M4:M104)</f>
        <v>2508541.4499999993</v>
      </c>
      <c r="N105" s="101">
        <f t="shared" si="13"/>
        <v>0</v>
      </c>
      <c r="O105" s="103"/>
      <c r="P105" s="104"/>
      <c r="Q105" s="105">
        <f>H105+'[3]จังหวัดชลบุรี (2)'!$G$29</f>
        <v>406597632.92999995</v>
      </c>
    </row>
    <row r="106" spans="2:18" x14ac:dyDescent="0.3">
      <c r="C106" s="56"/>
      <c r="D106" s="116">
        <f>D105+'[4]จังหวัดชลบุรี (2)'!$D$38</f>
        <v>590919900</v>
      </c>
      <c r="H106" s="43">
        <f>'[5]จังหวัดชลบุรี (2)'!$G$38</f>
        <v>148752041</v>
      </c>
      <c r="K106" s="34">
        <f t="shared" si="6"/>
        <v>25.172961851513207</v>
      </c>
      <c r="R106" s="117">
        <f>M106</f>
        <v>0</v>
      </c>
    </row>
    <row r="107" spans="2:18" x14ac:dyDescent="0.3">
      <c r="C107" s="56"/>
      <c r="D107" s="116">
        <f>D105-'[6]สรุปแบบ  (2)'!D29</f>
        <v>0</v>
      </c>
      <c r="H107" s="118">
        <f>SUM(H105:H106)</f>
        <v>489783963.92999995</v>
      </c>
      <c r="K107" s="34" t="e">
        <f t="shared" si="6"/>
        <v>#DIV/0!</v>
      </c>
      <c r="R107" s="119">
        <f>'[7]จังหวัดชลบุรี (2)'!$J$31</f>
        <v>38323100</v>
      </c>
    </row>
    <row r="108" spans="2:18" x14ac:dyDescent="0.3">
      <c r="C108" s="56"/>
      <c r="D108" s="120"/>
      <c r="F108" s="36"/>
      <c r="H108" s="121">
        <v>433964667.89000005</v>
      </c>
      <c r="R108" s="119">
        <f>SUM(R106:R107)</f>
        <v>38323100</v>
      </c>
    </row>
    <row r="109" spans="2:18" x14ac:dyDescent="0.3">
      <c r="C109" s="56"/>
      <c r="H109" s="118">
        <f>H107-H108</f>
        <v>55819296.039999902</v>
      </c>
    </row>
    <row r="111" spans="2:18" x14ac:dyDescent="0.3">
      <c r="C111" s="122" t="s">
        <v>14</v>
      </c>
      <c r="G111" s="33">
        <v>27550000</v>
      </c>
      <c r="H111" s="43">
        <f>H4</f>
        <v>27550000</v>
      </c>
      <c r="L111" s="36">
        <f>G111-H111</f>
        <v>0</v>
      </c>
    </row>
    <row r="112" spans="2:18" x14ac:dyDescent="0.3">
      <c r="C112" s="122" t="s">
        <v>17</v>
      </c>
      <c r="G112" s="33">
        <v>17994700</v>
      </c>
      <c r="H112" s="43">
        <f>H5+H6+H8+H9+H10+H11+H12+H13+H14+H15+H16+H17+H18+H79+H80</f>
        <v>16479613.6</v>
      </c>
      <c r="L112" s="36">
        <f t="shared" ref="L112:L132" si="14">G112-H112</f>
        <v>1515086.4000000004</v>
      </c>
    </row>
    <row r="113" spans="3:12" x14ac:dyDescent="0.3">
      <c r="C113" s="123" t="s">
        <v>32</v>
      </c>
      <c r="G113" s="33">
        <v>200000</v>
      </c>
      <c r="H113" s="43">
        <f>H19</f>
        <v>184270</v>
      </c>
      <c r="L113" s="36">
        <f t="shared" si="14"/>
        <v>15730</v>
      </c>
    </row>
    <row r="114" spans="3:12" x14ac:dyDescent="0.3">
      <c r="C114" s="123" t="s">
        <v>43</v>
      </c>
      <c r="G114" s="33">
        <v>342400</v>
      </c>
      <c r="H114" s="43">
        <f>H31+H32</f>
        <v>320550</v>
      </c>
      <c r="L114" s="36">
        <f t="shared" si="14"/>
        <v>21850</v>
      </c>
    </row>
    <row r="115" spans="3:12" x14ac:dyDescent="0.3">
      <c r="C115" s="122" t="s">
        <v>46</v>
      </c>
      <c r="G115" s="33">
        <v>865000</v>
      </c>
      <c r="H115" s="43">
        <f>H33</f>
        <v>605900</v>
      </c>
      <c r="L115" s="36">
        <f t="shared" si="14"/>
        <v>259100</v>
      </c>
    </row>
    <row r="116" spans="3:12" x14ac:dyDescent="0.3">
      <c r="C116" s="122" t="s">
        <v>35</v>
      </c>
      <c r="G116" s="33">
        <v>29800500</v>
      </c>
      <c r="H116" s="118">
        <f>H21+H22+H23+H24+H25+H77+H78</f>
        <v>29322620</v>
      </c>
      <c r="L116" s="36">
        <f t="shared" si="14"/>
        <v>477880</v>
      </c>
    </row>
    <row r="117" spans="3:12" x14ac:dyDescent="0.3">
      <c r="C117" s="123" t="s">
        <v>41</v>
      </c>
      <c r="G117" s="33">
        <v>4120000</v>
      </c>
      <c r="H117" s="43">
        <f>H26+H27+H28+H29+H30</f>
        <v>4006500</v>
      </c>
      <c r="L117" s="36">
        <f t="shared" si="14"/>
        <v>113500</v>
      </c>
    </row>
    <row r="118" spans="3:12" x14ac:dyDescent="0.3">
      <c r="C118" s="122" t="s">
        <v>48</v>
      </c>
      <c r="G118" s="33">
        <v>6184663</v>
      </c>
      <c r="H118" s="43">
        <f>H34</f>
        <v>6056620</v>
      </c>
      <c r="L118" s="36">
        <f t="shared" si="14"/>
        <v>128043</v>
      </c>
    </row>
    <row r="119" spans="3:12" x14ac:dyDescent="0.3">
      <c r="C119" s="122" t="s">
        <v>50</v>
      </c>
      <c r="G119" s="33">
        <v>26374000</v>
      </c>
      <c r="H119" s="43">
        <f>H35+H36</f>
        <v>26210000</v>
      </c>
      <c r="L119" s="36">
        <f t="shared" si="14"/>
        <v>164000</v>
      </c>
    </row>
    <row r="120" spans="3:12" x14ac:dyDescent="0.3">
      <c r="C120" s="122" t="s">
        <v>53</v>
      </c>
      <c r="G120" s="33">
        <v>2241200</v>
      </c>
      <c r="H120" s="43">
        <f>H37</f>
        <v>2241199.58</v>
      </c>
      <c r="L120" s="36">
        <f t="shared" si="14"/>
        <v>0.41999999992549419</v>
      </c>
    </row>
    <row r="121" spans="3:12" x14ac:dyDescent="0.3">
      <c r="C121" s="122" t="s">
        <v>55</v>
      </c>
      <c r="G121" s="33">
        <v>12739500</v>
      </c>
      <c r="H121" s="43">
        <f>H38+H39+H40+H85</f>
        <v>12739500</v>
      </c>
      <c r="L121" s="36">
        <f t="shared" si="14"/>
        <v>0</v>
      </c>
    </row>
    <row r="122" spans="3:12" x14ac:dyDescent="0.3">
      <c r="C122" s="123" t="s">
        <v>59</v>
      </c>
      <c r="G122" s="33">
        <v>42695611</v>
      </c>
      <c r="H122" s="43">
        <f>H41+H43+H44+H45+H46+H47+H49+H50+H51+H52</f>
        <v>40957305.019999996</v>
      </c>
      <c r="L122" s="36">
        <f t="shared" si="14"/>
        <v>1738305.9800000042</v>
      </c>
    </row>
    <row r="123" spans="3:12" x14ac:dyDescent="0.3">
      <c r="C123" s="122" t="s">
        <v>66</v>
      </c>
      <c r="G123" s="33">
        <v>15362000</v>
      </c>
      <c r="H123" s="43">
        <f>H53+H54</f>
        <v>15362000</v>
      </c>
      <c r="L123" s="36">
        <f t="shared" si="14"/>
        <v>0</v>
      </c>
    </row>
    <row r="124" spans="3:12" x14ac:dyDescent="0.3">
      <c r="C124" s="124" t="s">
        <v>69</v>
      </c>
      <c r="G124" s="33">
        <v>15717523</v>
      </c>
      <c r="H124" s="43">
        <f>H55+H56+H84+H89</f>
        <v>12949522.800000001</v>
      </c>
      <c r="L124" s="36">
        <f t="shared" si="14"/>
        <v>2768000.1999999993</v>
      </c>
    </row>
    <row r="125" spans="3:12" x14ac:dyDescent="0.3">
      <c r="C125" s="124" t="s">
        <v>72</v>
      </c>
      <c r="G125" s="33">
        <v>7224000</v>
      </c>
      <c r="H125" s="43">
        <f>H57+H58</f>
        <v>7202538.7300000004</v>
      </c>
      <c r="L125" s="36">
        <f t="shared" si="14"/>
        <v>21461.269999999553</v>
      </c>
    </row>
    <row r="126" spans="3:12" x14ac:dyDescent="0.3">
      <c r="C126" s="125" t="s">
        <v>75</v>
      </c>
      <c r="G126" s="33">
        <v>15741000</v>
      </c>
      <c r="H126" s="43">
        <f>H59+H60+H61+H82+H83</f>
        <v>15621056</v>
      </c>
      <c r="L126" s="36">
        <f t="shared" si="14"/>
        <v>119944</v>
      </c>
    </row>
    <row r="127" spans="3:12" x14ac:dyDescent="0.3">
      <c r="C127" s="125" t="s">
        <v>79</v>
      </c>
      <c r="G127" s="33">
        <v>49616400</v>
      </c>
      <c r="H127" s="43">
        <f>H62+H63+H64+H65+H81+H90</f>
        <v>46183965.880000003</v>
      </c>
      <c r="L127" s="36">
        <f t="shared" si="14"/>
        <v>3432434.1199999973</v>
      </c>
    </row>
    <row r="128" spans="3:12" x14ac:dyDescent="0.3">
      <c r="C128" s="125" t="s">
        <v>84</v>
      </c>
      <c r="G128" s="33">
        <v>14793800</v>
      </c>
      <c r="H128" s="43">
        <f>H66+H67+H68</f>
        <v>14675000</v>
      </c>
      <c r="L128" s="36">
        <f t="shared" si="14"/>
        <v>118800</v>
      </c>
    </row>
    <row r="129" spans="3:12" x14ac:dyDescent="0.3">
      <c r="C129" s="125" t="s">
        <v>88</v>
      </c>
      <c r="G129" s="33">
        <v>10498000</v>
      </c>
      <c r="H129" s="43">
        <f>H69</f>
        <v>10498000</v>
      </c>
      <c r="L129" s="36">
        <f t="shared" si="14"/>
        <v>0</v>
      </c>
    </row>
    <row r="130" spans="3:12" x14ac:dyDescent="0.3">
      <c r="C130" s="126" t="s">
        <v>90</v>
      </c>
      <c r="G130" s="33">
        <v>24889392</v>
      </c>
      <c r="H130" s="43">
        <f>H70+H71</f>
        <v>24889392</v>
      </c>
      <c r="L130" s="36">
        <f t="shared" si="14"/>
        <v>0</v>
      </c>
    </row>
    <row r="131" spans="3:12" x14ac:dyDescent="0.3">
      <c r="C131" s="127" t="s">
        <v>93</v>
      </c>
      <c r="G131" s="33">
        <v>12470911</v>
      </c>
      <c r="H131" s="43">
        <f>H72+H73+H76</f>
        <v>12217998.039999999</v>
      </c>
      <c r="L131" s="36">
        <f t="shared" si="14"/>
        <v>252912.96000000089</v>
      </c>
    </row>
    <row r="132" spans="3:12" x14ac:dyDescent="0.3">
      <c r="C132" s="127" t="s">
        <v>96</v>
      </c>
      <c r="G132" s="33">
        <v>13874400</v>
      </c>
      <c r="H132" s="43">
        <f>H74+H86+H87+H91+H92+H93+H94+H95+H96+H97+H98+H99+H100+H101+H102+H103+H104</f>
        <v>13228371.279999999</v>
      </c>
      <c r="L132" s="36">
        <f t="shared" si="14"/>
        <v>646028.72000000067</v>
      </c>
    </row>
    <row r="133" spans="3:12" x14ac:dyDescent="0.3">
      <c r="G133" s="33">
        <f>SUM(G111:G132)</f>
        <v>351295000</v>
      </c>
      <c r="H133" s="43">
        <f>SUM(H111:H132)</f>
        <v>339501922.93000001</v>
      </c>
    </row>
    <row r="136" spans="3:12" x14ac:dyDescent="0.3">
      <c r="C136" s="34" t="s">
        <v>14</v>
      </c>
      <c r="D136" s="128">
        <f>H4</f>
        <v>27550000</v>
      </c>
      <c r="F136" s="129">
        <f>'[6]จังหวัดชลบุรี (6)'!H2</f>
        <v>27550000</v>
      </c>
    </row>
    <row r="137" spans="3:12" x14ac:dyDescent="0.3">
      <c r="C137" s="34" t="s">
        <v>17</v>
      </c>
      <c r="D137" s="128">
        <f>H5+H6+H8+H9+H10+H11+H12+H13+H14+H15+H16+H17+H18+H79+H80</f>
        <v>16479613.6</v>
      </c>
      <c r="F137" s="129">
        <f>'[6]จังหวัดชลบุรี (6)'!H28</f>
        <v>16479613.6</v>
      </c>
      <c r="G137" s="130">
        <f>D137-F137</f>
        <v>0</v>
      </c>
      <c r="H137" s="43">
        <f>H35+H36</f>
        <v>26210000</v>
      </c>
    </row>
    <row r="138" spans="3:12" x14ac:dyDescent="0.3">
      <c r="C138" s="34" t="s">
        <v>32</v>
      </c>
      <c r="D138" s="128">
        <f>H19</f>
        <v>184270</v>
      </c>
      <c r="F138" s="129">
        <f>'[6]จังหวัดชลบุรี (6)'!H30</f>
        <v>184270</v>
      </c>
      <c r="G138" s="130">
        <f t="shared" ref="G138:G157" si="15">D138-F138</f>
        <v>0</v>
      </c>
    </row>
    <row r="139" spans="3:12" x14ac:dyDescent="0.3">
      <c r="C139" s="34" t="s">
        <v>43</v>
      </c>
      <c r="D139" s="128">
        <f>H31+H32</f>
        <v>320550</v>
      </c>
      <c r="F139" s="129">
        <f>'[6]จังหวัดชลบุรี (6)'!H34</f>
        <v>320550</v>
      </c>
      <c r="G139" s="130">
        <f t="shared" si="15"/>
        <v>0</v>
      </c>
    </row>
    <row r="140" spans="3:12" x14ac:dyDescent="0.3">
      <c r="C140" s="34" t="s">
        <v>46</v>
      </c>
      <c r="D140" s="128">
        <f>H33</f>
        <v>605900</v>
      </c>
      <c r="F140" s="129">
        <f>'[6]จังหวัดชลบุรี (6)'!H36</f>
        <v>605900</v>
      </c>
      <c r="G140" s="130">
        <f t="shared" si="15"/>
        <v>0</v>
      </c>
    </row>
    <row r="141" spans="3:12" x14ac:dyDescent="0.3">
      <c r="C141" s="34" t="s">
        <v>35</v>
      </c>
      <c r="D141" s="128">
        <f>H21+H22+H23+H24+H25+H77+H78</f>
        <v>29322620</v>
      </c>
      <c r="F141" s="129">
        <f>'[6]จังหวัดชลบุรี (6)'!H11</f>
        <v>29322632.64762</v>
      </c>
      <c r="G141" s="130">
        <f t="shared" si="15"/>
        <v>-12.647619999945164</v>
      </c>
    </row>
    <row r="142" spans="3:12" x14ac:dyDescent="0.3">
      <c r="C142" s="34" t="s">
        <v>41</v>
      </c>
      <c r="D142" s="128">
        <f>H27+H28+H29+H30</f>
        <v>4006500</v>
      </c>
      <c r="F142" s="129">
        <f>'[6]จังหวัดชลบุรี (6)'!H65</f>
        <v>4006500</v>
      </c>
      <c r="G142" s="130">
        <f t="shared" si="15"/>
        <v>0</v>
      </c>
    </row>
    <row r="143" spans="3:12" x14ac:dyDescent="0.3">
      <c r="C143" s="34" t="s">
        <v>48</v>
      </c>
      <c r="D143" s="128">
        <f>H34</f>
        <v>6056620</v>
      </c>
      <c r="F143" s="129">
        <f>'[6]จังหวัดชลบุรี (6)'!H38</f>
        <v>6056620</v>
      </c>
      <c r="G143" s="130">
        <f t="shared" si="15"/>
        <v>0</v>
      </c>
    </row>
    <row r="144" spans="3:12" x14ac:dyDescent="0.3">
      <c r="C144" s="34" t="s">
        <v>50</v>
      </c>
      <c r="D144" s="128">
        <f>H35+H36</f>
        <v>26210000</v>
      </c>
      <c r="F144" s="129">
        <f>'[6]จังหวัดชลบุรี (6)'!H41</f>
        <v>22474000</v>
      </c>
      <c r="G144" s="130">
        <f t="shared" si="15"/>
        <v>3736000</v>
      </c>
    </row>
    <row r="145" spans="3:7" x14ac:dyDescent="0.3">
      <c r="C145" s="34" t="s">
        <v>53</v>
      </c>
      <c r="D145" s="128">
        <f>H37</f>
        <v>2241199.58</v>
      </c>
      <c r="F145" s="129">
        <f>'[6]จังหวัดชลบุรี (6)'!H43</f>
        <v>2241199.58</v>
      </c>
      <c r="G145" s="130">
        <f t="shared" si="15"/>
        <v>0</v>
      </c>
    </row>
    <row r="146" spans="3:7" x14ac:dyDescent="0.3">
      <c r="C146" s="34" t="s">
        <v>55</v>
      </c>
      <c r="D146" s="128">
        <f>H38+H39+H40+H85</f>
        <v>12739500</v>
      </c>
      <c r="F146" s="129">
        <f>'[6]จังหวัดชลบุรี (6)'!H70</f>
        <v>12739500</v>
      </c>
      <c r="G146" s="130">
        <f t="shared" si="15"/>
        <v>0</v>
      </c>
    </row>
    <row r="147" spans="3:7" x14ac:dyDescent="0.3">
      <c r="C147" s="34" t="s">
        <v>59</v>
      </c>
      <c r="D147" s="128">
        <f>H41+H43+H44+H45+H46+H47+H49+H50+H51+H52</f>
        <v>40957305.019999996</v>
      </c>
      <c r="F147" s="129">
        <f>'[6]จังหวัดชลบุรี (6)'!H83</f>
        <v>40957305.019999996</v>
      </c>
      <c r="G147" s="130">
        <f t="shared" si="15"/>
        <v>0</v>
      </c>
    </row>
    <row r="148" spans="3:7" x14ac:dyDescent="0.3">
      <c r="C148" s="34" t="s">
        <v>66</v>
      </c>
      <c r="D148" s="128">
        <f>H53+H54</f>
        <v>15362000</v>
      </c>
      <c r="F148" s="129">
        <f>'[6]จังหวัดชลบุรี (6)'!H86</f>
        <v>15362000</v>
      </c>
      <c r="G148" s="130">
        <f t="shared" si="15"/>
        <v>0</v>
      </c>
    </row>
    <row r="149" spans="3:7" x14ac:dyDescent="0.3">
      <c r="C149" s="34" t="s">
        <v>69</v>
      </c>
      <c r="D149" s="128">
        <f>H55+H56+H84+H88+H89</f>
        <v>14479522.800000001</v>
      </c>
      <c r="F149" s="129">
        <f>'[6]จังหวัดชลบุรี (6)'!H92</f>
        <v>14479522.800000001</v>
      </c>
      <c r="G149" s="130">
        <f t="shared" si="15"/>
        <v>0</v>
      </c>
    </row>
    <row r="150" spans="3:7" x14ac:dyDescent="0.3">
      <c r="C150" s="34" t="s">
        <v>72</v>
      </c>
      <c r="D150" s="128">
        <f>H57+H58</f>
        <v>7202538.7300000004</v>
      </c>
      <c r="F150" s="129">
        <f>'[6]จังหวัดชลบุรี (6)'!H95</f>
        <v>7202538.7300000004</v>
      </c>
      <c r="G150" s="130">
        <f t="shared" si="15"/>
        <v>0</v>
      </c>
    </row>
    <row r="151" spans="3:7" x14ac:dyDescent="0.3">
      <c r="C151" s="34" t="s">
        <v>75</v>
      </c>
      <c r="D151" s="128">
        <f>H59+H60+H61+H82+H83</f>
        <v>15621056</v>
      </c>
      <c r="F151" s="129">
        <f>'[6]จังหวัดชลบุรี (6)'!H101</f>
        <v>15621056</v>
      </c>
      <c r="G151" s="130">
        <f t="shared" si="15"/>
        <v>0</v>
      </c>
    </row>
    <row r="152" spans="3:7" x14ac:dyDescent="0.3">
      <c r="C152" s="34" t="s">
        <v>79</v>
      </c>
      <c r="D152" s="128">
        <f>H62+H63+H64+H65+H81+H90</f>
        <v>46183965.880000003</v>
      </c>
      <c r="F152" s="56">
        <f>'[6]จังหวัดชลบุรี (6)'!H108</f>
        <v>46183965.880000003</v>
      </c>
      <c r="G152" s="130">
        <f t="shared" si="15"/>
        <v>0</v>
      </c>
    </row>
    <row r="153" spans="3:7" x14ac:dyDescent="0.3">
      <c r="C153" s="34" t="s">
        <v>84</v>
      </c>
      <c r="D153" s="128">
        <f>H66+H67+H68</f>
        <v>14675000</v>
      </c>
      <c r="F153" s="34">
        <f>'[6]จังหวัดชลบุรี (6)'!H112</f>
        <v>14675000</v>
      </c>
      <c r="G153" s="130">
        <f t="shared" si="15"/>
        <v>0</v>
      </c>
    </row>
    <row r="154" spans="3:7" x14ac:dyDescent="0.3">
      <c r="C154" s="34" t="s">
        <v>88</v>
      </c>
      <c r="D154" s="128">
        <f>H69</f>
        <v>10498000</v>
      </c>
      <c r="F154" s="34">
        <f>'[6]จังหวัดชลบุรี (6)'!H114</f>
        <v>10498000</v>
      </c>
      <c r="G154" s="130">
        <f t="shared" si="15"/>
        <v>0</v>
      </c>
    </row>
    <row r="155" spans="3:7" x14ac:dyDescent="0.3">
      <c r="C155" s="34" t="s">
        <v>90</v>
      </c>
      <c r="D155" s="128">
        <f>H70+H71</f>
        <v>24889392</v>
      </c>
      <c r="F155" s="34">
        <f>'[6]จังหวัดชลบุรี (6)'!H117</f>
        <v>24889392</v>
      </c>
      <c r="G155" s="130">
        <f t="shared" si="15"/>
        <v>0</v>
      </c>
    </row>
    <row r="156" spans="3:7" x14ac:dyDescent="0.3">
      <c r="C156" s="34" t="s">
        <v>93</v>
      </c>
      <c r="D156" s="128">
        <f>H72+H73+H76</f>
        <v>12217998.039999999</v>
      </c>
      <c r="F156" s="34">
        <f>'[6]จังหวัดชลบุรี (6)'!H121</f>
        <v>12217998.039999999</v>
      </c>
      <c r="G156" s="130">
        <f t="shared" si="15"/>
        <v>0</v>
      </c>
    </row>
    <row r="157" spans="3:7" x14ac:dyDescent="0.3">
      <c r="C157" s="34" t="s">
        <v>96</v>
      </c>
      <c r="D157" s="128">
        <f>H74+H86+H87+H91+H93+H94+H95+H97+H98+H99+H100+H101+H102+H103+H104</f>
        <v>13228371.279999999</v>
      </c>
      <c r="F157" s="128">
        <f>H74+H86+H87+H91+H93+H94+H95+H97+H98+H99+H100+H101+H102+H103+H104</f>
        <v>13228371.279999999</v>
      </c>
      <c r="G157" s="130">
        <f t="shared" si="15"/>
        <v>0</v>
      </c>
    </row>
    <row r="158" spans="3:7" x14ac:dyDescent="0.3">
      <c r="D158" s="128">
        <f>SUM(D136:D157)</f>
        <v>341031922.93000001</v>
      </c>
      <c r="F158" s="128">
        <f>SUM(F136:F157)</f>
        <v>337295935.57761997</v>
      </c>
    </row>
  </sheetData>
  <autoFilter ref="N1:N134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ต.ค.60</vt:lpstr>
      <vt:lpstr>พ.ย.60</vt:lpstr>
      <vt:lpstr>ธ.ค.60</vt:lpstr>
      <vt:lpstr>ม.ค.61</vt:lpstr>
      <vt:lpstr>ก.พ.61</vt:lpstr>
      <vt:lpstr>มี.ค.61</vt:lpstr>
      <vt:lpstr>เม.ย.61</vt:lpstr>
      <vt:lpstr>พ.ค.61</vt:lpstr>
      <vt:lpstr>มิ.ย.61</vt:lpstr>
      <vt:lpstr>ก.ค.61</vt:lpstr>
      <vt:lpstr>ส.ค.61</vt:lpstr>
      <vt:lpstr>ก.ย.61</vt:lpstr>
      <vt:lpstr>ก.ค.61!Print_Area</vt:lpstr>
      <vt:lpstr>ก.พ.61!Print_Area</vt:lpstr>
      <vt:lpstr>ก.ย.61!Print_Area</vt:lpstr>
      <vt:lpstr>ต.ค.60!Print_Area</vt:lpstr>
      <vt:lpstr>ธ.ค.60!Print_Area</vt:lpstr>
      <vt:lpstr>พ.ค.61!Print_Area</vt:lpstr>
      <vt:lpstr>พ.ย.60!Print_Area</vt:lpstr>
      <vt:lpstr>ม.ค.61!Print_Area</vt:lpstr>
      <vt:lpstr>มิ.ย.61!Print_Area</vt:lpstr>
      <vt:lpstr>มี.ค.61!Print_Area</vt:lpstr>
      <vt:lpstr>เม.ย.61!Print_Area</vt:lpstr>
      <vt:lpstr>ส.ค.61!Print_Area</vt:lpstr>
      <vt:lpstr>ก.ค.61!Print_Titles</vt:lpstr>
      <vt:lpstr>ก.พ.61!Print_Titles</vt:lpstr>
      <vt:lpstr>ก.ย.61!Print_Titles</vt:lpstr>
      <vt:lpstr>ต.ค.60!Print_Titles</vt:lpstr>
      <vt:lpstr>ธ.ค.60!Print_Titles</vt:lpstr>
      <vt:lpstr>พ.ค.61!Print_Titles</vt:lpstr>
      <vt:lpstr>พ.ย.60!Print_Titles</vt:lpstr>
      <vt:lpstr>ม.ค.61!Print_Titles</vt:lpstr>
      <vt:lpstr>มิ.ย.61!Print_Titles</vt:lpstr>
      <vt:lpstr>มี.ค.61!Print_Titles</vt:lpstr>
      <vt:lpstr>เม.ย.61!Print_Titles</vt:lpstr>
      <vt:lpstr>ส.ค.61!Print_Titles</vt:lpstr>
    </vt:vector>
  </TitlesOfParts>
  <Company>Capsule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2020-05-26T06:59:05Z</dcterms:created>
  <dcterms:modified xsi:type="dcterms:W3CDTF">2020-05-26T08:23:16Z</dcterms:modified>
</cp:coreProperties>
</file>